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C:\Users\Enrico Emme\Desktop\"/>
    </mc:Choice>
  </mc:AlternateContent>
  <xr:revisionPtr revIDLastSave="0" documentId="13_ncr:1_{DC30B068-48E6-426D-809A-6665B6EBA29D}" xr6:coauthVersionLast="45" xr6:coauthVersionMax="45" xr10:uidLastSave="{00000000-0000-0000-0000-000000000000}"/>
  <bookViews>
    <workbookView xWindow="-120" yWindow="-120" windowWidth="29040" windowHeight="15840" firstSheet="1" activeTab="1" xr2:uid="{00000000-000D-0000-FFFF-FFFF00000000}"/>
  </bookViews>
  <sheets>
    <sheet name="ObjectTemplate" sheetId="1" state="hidden" r:id="rId1"/>
    <sheet name="Process (Review Template)" sheetId="11" r:id="rId2"/>
    <sheet name="Object (Review Template)" sheetId="10" r:id="rId3"/>
    <sheet name="ActionTemplate" sheetId="6" state="hidden" r:id="rId4"/>
    <sheet name="ProcessTemplate" sheetId="9"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6" i="11" l="1"/>
  <c r="E45" i="11"/>
  <c r="E31" i="10" l="1"/>
  <c r="I38"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10" i="10"/>
  <c r="J38" i="10"/>
  <c r="J26" i="10"/>
  <c r="J34" i="10"/>
  <c r="I9" i="10"/>
  <c r="F46" i="11"/>
  <c r="D46" i="11"/>
  <c r="F45" i="11"/>
  <c r="D45" i="11"/>
  <c r="G44" i="11"/>
  <c r="E44" i="11"/>
  <c r="D44" i="11"/>
  <c r="G43" i="11"/>
  <c r="E43" i="11"/>
  <c r="D43" i="11"/>
  <c r="G42" i="11"/>
  <c r="E42" i="11"/>
  <c r="F42" i="11" s="1"/>
  <c r="D42" i="11"/>
  <c r="G41" i="11"/>
  <c r="E41" i="11"/>
  <c r="F41" i="11" s="1"/>
  <c r="D41" i="11"/>
  <c r="G40" i="11"/>
  <c r="E40" i="11"/>
  <c r="F40" i="11" s="1"/>
  <c r="D40" i="11"/>
  <c r="G39" i="11"/>
  <c r="E39" i="11"/>
  <c r="F39" i="11" s="1"/>
  <c r="D39" i="11"/>
  <c r="G38" i="11"/>
  <c r="E38" i="11"/>
  <c r="F38" i="11" s="1"/>
  <c r="D38" i="11"/>
  <c r="G37" i="11"/>
  <c r="E37" i="11"/>
  <c r="F37" i="11" s="1"/>
  <c r="D37" i="11"/>
  <c r="G36" i="11"/>
  <c r="E36" i="11"/>
  <c r="F36" i="11" s="1"/>
  <c r="D36" i="11"/>
  <c r="G35" i="11"/>
  <c r="E35" i="11"/>
  <c r="F35" i="11" s="1"/>
  <c r="D35" i="11"/>
  <c r="G34" i="11"/>
  <c r="E34" i="11"/>
  <c r="D34" i="11"/>
  <c r="G33" i="11"/>
  <c r="E33" i="11"/>
  <c r="F33" i="11" s="1"/>
  <c r="D33" i="11"/>
  <c r="G32" i="11"/>
  <c r="E32" i="11"/>
  <c r="F32" i="11" s="1"/>
  <c r="D32" i="11"/>
  <c r="G31" i="11"/>
  <c r="E31" i="11"/>
  <c r="F31" i="11" s="1"/>
  <c r="D31" i="11"/>
  <c r="G30" i="11"/>
  <c r="E30" i="11"/>
  <c r="F30" i="11" s="1"/>
  <c r="D30" i="11"/>
  <c r="G29" i="11"/>
  <c r="E29" i="11"/>
  <c r="F29" i="11" s="1"/>
  <c r="D29" i="11"/>
  <c r="G28" i="11"/>
  <c r="E28" i="11"/>
  <c r="F28" i="11" s="1"/>
  <c r="D28" i="11"/>
  <c r="G27" i="11"/>
  <c r="E27" i="11"/>
  <c r="F27" i="11" s="1"/>
  <c r="D27" i="11"/>
  <c r="G26" i="11"/>
  <c r="E26" i="11"/>
  <c r="F26" i="11" s="1"/>
  <c r="D26" i="11"/>
  <c r="G25" i="11"/>
  <c r="E25" i="11"/>
  <c r="F25" i="11" s="1"/>
  <c r="D25" i="11"/>
  <c r="G24" i="11"/>
  <c r="E24" i="11"/>
  <c r="F24" i="11" s="1"/>
  <c r="D24" i="11"/>
  <c r="G23" i="11"/>
  <c r="E23" i="11"/>
  <c r="F23" i="11" s="1"/>
  <c r="D23" i="11"/>
  <c r="G22" i="11"/>
  <c r="E22" i="11"/>
  <c r="F22" i="11" s="1"/>
  <c r="D22" i="11"/>
  <c r="G21" i="11"/>
  <c r="E21" i="11"/>
  <c r="F21" i="11" s="1"/>
  <c r="D21" i="11"/>
  <c r="G20" i="11"/>
  <c r="E20" i="11"/>
  <c r="F20" i="11" s="1"/>
  <c r="D20" i="11"/>
  <c r="G19" i="11"/>
  <c r="E19" i="11"/>
  <c r="F19" i="11" s="1"/>
  <c r="D19" i="11"/>
  <c r="G18" i="11"/>
  <c r="E18" i="11"/>
  <c r="F18" i="11" s="1"/>
  <c r="D18" i="11"/>
  <c r="G17" i="11"/>
  <c r="E17" i="11"/>
  <c r="F17" i="11" s="1"/>
  <c r="D17" i="11"/>
  <c r="G16" i="11"/>
  <c r="E16" i="11"/>
  <c r="F16" i="11" s="1"/>
  <c r="D16" i="11"/>
  <c r="G15" i="11"/>
  <c r="E15" i="11"/>
  <c r="F15" i="11" s="1"/>
  <c r="D15" i="11"/>
  <c r="G14" i="11"/>
  <c r="E14" i="11"/>
  <c r="F14" i="11" s="1"/>
  <c r="D14" i="11"/>
  <c r="G13" i="11"/>
  <c r="E13" i="11"/>
  <c r="F13" i="11" s="1"/>
  <c r="D13" i="11"/>
  <c r="G12" i="11"/>
  <c r="E12" i="11"/>
  <c r="F12" i="11" s="1"/>
  <c r="D12" i="11"/>
  <c r="G11" i="11"/>
  <c r="E11" i="11"/>
  <c r="F11" i="11" s="1"/>
  <c r="D11" i="11"/>
  <c r="G10" i="11"/>
  <c r="E10" i="11"/>
  <c r="F10" i="11" s="1"/>
  <c r="D10" i="11"/>
  <c r="G9" i="11"/>
  <c r="E9" i="11"/>
  <c r="F9" i="11" s="1"/>
  <c r="D9" i="11"/>
  <c r="E37" i="10"/>
  <c r="D37" i="10"/>
  <c r="J37" i="10" s="1"/>
  <c r="E36" i="10"/>
  <c r="D36" i="10"/>
  <c r="J36" i="10" s="1"/>
  <c r="E35" i="10"/>
  <c r="D35" i="10"/>
  <c r="J35" i="10" s="1"/>
  <c r="E34" i="10"/>
  <c r="D34" i="10"/>
  <c r="E33" i="10"/>
  <c r="D33" i="10"/>
  <c r="J33" i="10" s="1"/>
  <c r="E32" i="10"/>
  <c r="D32" i="10"/>
  <c r="J32" i="10" s="1"/>
  <c r="D31" i="10"/>
  <c r="J31" i="10" s="1"/>
  <c r="E30" i="10"/>
  <c r="D30" i="10"/>
  <c r="J30" i="10" s="1"/>
  <c r="E29" i="10"/>
  <c r="D29" i="10"/>
  <c r="J29" i="10" s="1"/>
  <c r="E28" i="10"/>
  <c r="D28" i="10"/>
  <c r="J28" i="10" s="1"/>
  <c r="E27" i="10"/>
  <c r="D27" i="10"/>
  <c r="J27" i="10" s="1"/>
  <c r="E26" i="10"/>
  <c r="D26" i="10"/>
  <c r="E25" i="10"/>
  <c r="D25" i="10"/>
  <c r="J25" i="10" s="1"/>
  <c r="E24" i="10"/>
  <c r="D24" i="10"/>
  <c r="J24" i="10" s="1"/>
  <c r="E23" i="10"/>
  <c r="D23" i="10"/>
  <c r="J23" i="10" s="1"/>
  <c r="E22" i="10"/>
  <c r="D22" i="10"/>
  <c r="J22" i="10" s="1"/>
  <c r="E21" i="10"/>
  <c r="D21" i="10"/>
  <c r="J21" i="10" s="1"/>
  <c r="E20" i="10"/>
  <c r="D20" i="10"/>
  <c r="J20" i="10" s="1"/>
  <c r="E19" i="10"/>
  <c r="D19" i="10"/>
  <c r="J19" i="10" s="1"/>
  <c r="E18" i="10"/>
  <c r="D18" i="10"/>
  <c r="J18" i="10" s="1"/>
  <c r="E17" i="10"/>
  <c r="D17" i="10"/>
  <c r="J17" i="10" s="1"/>
  <c r="E16" i="10"/>
  <c r="D16" i="10"/>
  <c r="J16" i="10" s="1"/>
  <c r="E15" i="10"/>
  <c r="D15" i="10"/>
  <c r="J15" i="10" s="1"/>
  <c r="E14" i="10"/>
  <c r="D14" i="10"/>
  <c r="J14" i="10" s="1"/>
  <c r="E13" i="10"/>
  <c r="D13" i="10"/>
  <c r="J13" i="10" s="1"/>
  <c r="E12" i="10"/>
  <c r="D12" i="10"/>
  <c r="J12" i="10" s="1"/>
  <c r="E11" i="10"/>
  <c r="D11" i="10"/>
  <c r="J11" i="10" s="1"/>
  <c r="E10" i="10"/>
  <c r="D10" i="10"/>
  <c r="J10" i="10" s="1"/>
  <c r="E9" i="10"/>
  <c r="D9" i="10"/>
  <c r="J9" i="10" s="1"/>
  <c r="D7" i="11" l="1"/>
  <c r="I7" i="10"/>
  <c r="F7" i="11"/>
  <c r="G45" i="9"/>
  <c r="G44" i="9"/>
  <c r="E45" i="9"/>
  <c r="D45" i="9"/>
  <c r="E44" i="9"/>
  <c r="D44" i="9"/>
  <c r="E6" i="11" l="1"/>
  <c r="B6" i="11" s="1"/>
  <c r="J45" i="1"/>
  <c r="F45" i="1"/>
  <c r="E45" i="1"/>
  <c r="K45" i="1" s="1"/>
  <c r="J44" i="1"/>
  <c r="F44" i="1"/>
  <c r="E44" i="1"/>
  <c r="K44" i="1" s="1"/>
  <c r="J43" i="1"/>
  <c r="F43" i="1"/>
  <c r="E43" i="1"/>
  <c r="K43" i="1" s="1"/>
  <c r="J42" i="1"/>
  <c r="F42" i="1"/>
  <c r="E42" i="1"/>
  <c r="K42" i="1" s="1"/>
  <c r="J41" i="1"/>
  <c r="F41" i="1"/>
  <c r="E41" i="1"/>
  <c r="K41" i="1" s="1"/>
  <c r="J40" i="1"/>
  <c r="F40" i="1"/>
  <c r="E40" i="1"/>
  <c r="K40" i="1" s="1"/>
  <c r="J39" i="1"/>
  <c r="F39" i="1"/>
  <c r="E39" i="1"/>
  <c r="K39" i="1" s="1"/>
  <c r="J38" i="1"/>
  <c r="F38" i="1"/>
  <c r="E38" i="1"/>
  <c r="K38" i="1" s="1"/>
  <c r="J37" i="1"/>
  <c r="F37" i="1"/>
  <c r="E37" i="1"/>
  <c r="K37" i="1" s="1"/>
  <c r="J36" i="1"/>
  <c r="F36" i="1"/>
  <c r="E36" i="1"/>
  <c r="K36" i="1" s="1"/>
  <c r="J35" i="1"/>
  <c r="F35" i="1"/>
  <c r="E35" i="1"/>
  <c r="K35" i="1" s="1"/>
  <c r="J34" i="1"/>
  <c r="F34" i="1"/>
  <c r="E34" i="1"/>
  <c r="K34" i="1" s="1"/>
  <c r="J33" i="1"/>
  <c r="F33" i="1"/>
  <c r="E33" i="1"/>
  <c r="K33" i="1" s="1"/>
  <c r="J32" i="1"/>
  <c r="F32" i="1"/>
  <c r="E32" i="1"/>
  <c r="K32" i="1" s="1"/>
  <c r="J31" i="1"/>
  <c r="F31" i="1"/>
  <c r="E31" i="1"/>
  <c r="K31" i="1" s="1"/>
  <c r="J30" i="1"/>
  <c r="F30" i="1"/>
  <c r="E30" i="1"/>
  <c r="K30" i="1" s="1"/>
  <c r="J29" i="1"/>
  <c r="F29" i="1"/>
  <c r="E29" i="1"/>
  <c r="K29" i="1" s="1"/>
  <c r="J28" i="1"/>
  <c r="F28" i="1"/>
  <c r="E28" i="1"/>
  <c r="K28" i="1" s="1"/>
  <c r="J27" i="1"/>
  <c r="F27" i="1"/>
  <c r="E27" i="1"/>
  <c r="K27" i="1" s="1"/>
  <c r="J26" i="1"/>
  <c r="F26" i="1"/>
  <c r="E26" i="1"/>
  <c r="K26" i="1" s="1"/>
  <c r="J25" i="1"/>
  <c r="F25" i="1"/>
  <c r="E25" i="1"/>
  <c r="K25" i="1" s="1"/>
  <c r="J24" i="1"/>
  <c r="F24" i="1"/>
  <c r="E24" i="1"/>
  <c r="K24" i="1" s="1"/>
  <c r="J23" i="1"/>
  <c r="F23" i="1"/>
  <c r="E23" i="1"/>
  <c r="K23" i="1" s="1"/>
  <c r="J22" i="1"/>
  <c r="F22" i="1"/>
  <c r="E22" i="1"/>
  <c r="K22" i="1" s="1"/>
  <c r="J21" i="1"/>
  <c r="F21" i="1"/>
  <c r="E21" i="1"/>
  <c r="K21" i="1" s="1"/>
  <c r="J20" i="1"/>
  <c r="F20" i="1"/>
  <c r="E20" i="1"/>
  <c r="K20" i="1" s="1"/>
  <c r="J19" i="1"/>
  <c r="F19" i="1"/>
  <c r="E19" i="1"/>
  <c r="K19" i="1" s="1"/>
  <c r="J18" i="1"/>
  <c r="F18" i="1"/>
  <c r="E18" i="1"/>
  <c r="K18" i="1" s="1"/>
  <c r="J17" i="1"/>
  <c r="F17" i="1"/>
  <c r="E17" i="1"/>
  <c r="K17" i="1" s="1"/>
  <c r="J15" i="1"/>
  <c r="I34" i="6"/>
  <c r="E34" i="6"/>
  <c r="D34" i="6"/>
  <c r="J34" i="6" s="1"/>
  <c r="I33" i="6"/>
  <c r="E33" i="6"/>
  <c r="D33" i="6"/>
  <c r="J33" i="6" s="1"/>
  <c r="I32" i="6"/>
  <c r="E32" i="6"/>
  <c r="D32" i="6"/>
  <c r="J32" i="6" s="1"/>
  <c r="I31" i="6"/>
  <c r="E31" i="6"/>
  <c r="D31" i="6"/>
  <c r="J31" i="6" s="1"/>
  <c r="I30" i="6"/>
  <c r="E30" i="6"/>
  <c r="D30" i="6"/>
  <c r="J30" i="6" s="1"/>
  <c r="I29" i="6"/>
  <c r="E29" i="6"/>
  <c r="D29" i="6"/>
  <c r="J29" i="6" s="1"/>
  <c r="I28" i="6"/>
  <c r="E28" i="6"/>
  <c r="D28" i="6"/>
  <c r="J28" i="6" s="1"/>
  <c r="I27" i="6"/>
  <c r="E27" i="6"/>
  <c r="D27" i="6"/>
  <c r="J27" i="6" s="1"/>
  <c r="I26" i="6"/>
  <c r="E26" i="6"/>
  <c r="D26" i="6"/>
  <c r="J26" i="6" s="1"/>
  <c r="I25" i="6"/>
  <c r="E25" i="6"/>
  <c r="D25" i="6"/>
  <c r="J25" i="6" s="1"/>
  <c r="I24" i="6"/>
  <c r="E24" i="6"/>
  <c r="D24" i="6"/>
  <c r="J24" i="6" s="1"/>
  <c r="I23" i="6"/>
  <c r="E23" i="6"/>
  <c r="D23" i="6"/>
  <c r="J23" i="6" s="1"/>
  <c r="I22" i="6"/>
  <c r="E22" i="6"/>
  <c r="D22" i="6"/>
  <c r="J22" i="6" s="1"/>
  <c r="I21" i="6"/>
  <c r="E21" i="6"/>
  <c r="D21" i="6"/>
  <c r="J21" i="6" s="1"/>
  <c r="I20" i="6"/>
  <c r="E20" i="6"/>
  <c r="D20" i="6"/>
  <c r="J20" i="6" s="1"/>
  <c r="I19" i="6"/>
  <c r="E19" i="6"/>
  <c r="D19" i="6"/>
  <c r="J19" i="6" s="1"/>
  <c r="I18" i="6"/>
  <c r="E18" i="6"/>
  <c r="D18" i="6"/>
  <c r="J18" i="6" s="1"/>
  <c r="I17" i="6"/>
  <c r="E17" i="6"/>
  <c r="D17" i="6"/>
  <c r="J17" i="6" s="1"/>
  <c r="I16" i="6"/>
  <c r="E16" i="6"/>
  <c r="D16" i="6"/>
  <c r="J16" i="6" s="1"/>
  <c r="I15" i="6"/>
  <c r="E15" i="6"/>
  <c r="D15" i="6"/>
  <c r="J15" i="6" s="1"/>
  <c r="I14" i="6"/>
  <c r="E14" i="6"/>
  <c r="D14" i="6"/>
  <c r="J14" i="6" s="1"/>
  <c r="I13" i="6"/>
  <c r="E13" i="6"/>
  <c r="D13" i="6"/>
  <c r="J13" i="6" s="1"/>
  <c r="I12" i="6"/>
  <c r="E12" i="6"/>
  <c r="D12" i="6"/>
  <c r="J12" i="6" s="1"/>
  <c r="I11" i="6"/>
  <c r="E11" i="6"/>
  <c r="D11" i="6"/>
  <c r="J11" i="6" s="1"/>
  <c r="I10" i="6"/>
  <c r="E10" i="6"/>
  <c r="D10" i="6"/>
  <c r="J10" i="6" s="1"/>
  <c r="I9" i="6"/>
  <c r="E9" i="6"/>
  <c r="D9" i="6"/>
  <c r="J9" i="6" s="1"/>
  <c r="I8" i="6"/>
  <c r="E8" i="6"/>
  <c r="D8" i="6"/>
  <c r="J8" i="6" s="1"/>
  <c r="I7" i="6"/>
  <c r="E7" i="6"/>
  <c r="D7" i="6"/>
  <c r="J7" i="6" s="1"/>
  <c r="I6" i="6"/>
  <c r="E6" i="6"/>
  <c r="D6" i="6"/>
  <c r="J6" i="6" s="1"/>
  <c r="F46" i="9"/>
  <c r="D46" i="9"/>
  <c r="G43" i="9"/>
  <c r="E43" i="9"/>
  <c r="F43" i="9" s="1"/>
  <c r="D43" i="9"/>
  <c r="G42" i="9"/>
  <c r="E42" i="9"/>
  <c r="F42" i="9" s="1"/>
  <c r="D42" i="9"/>
  <c r="G41" i="9"/>
  <c r="E41" i="9"/>
  <c r="F41" i="9" s="1"/>
  <c r="D41" i="9"/>
  <c r="G40" i="9"/>
  <c r="E40" i="9"/>
  <c r="F40" i="9" s="1"/>
  <c r="D40" i="9"/>
  <c r="G39" i="9"/>
  <c r="E39" i="9"/>
  <c r="F39" i="9" s="1"/>
  <c r="D39" i="9"/>
  <c r="G38" i="9"/>
  <c r="E38" i="9"/>
  <c r="F38" i="9" s="1"/>
  <c r="D38" i="9"/>
  <c r="G37" i="9"/>
  <c r="E37" i="9"/>
  <c r="F37" i="9" s="1"/>
  <c r="D37" i="9"/>
  <c r="G36" i="9"/>
  <c r="E36" i="9"/>
  <c r="F36" i="9" s="1"/>
  <c r="D36" i="9"/>
  <c r="G35" i="9"/>
  <c r="E35" i="9"/>
  <c r="D35" i="9"/>
  <c r="G34" i="9"/>
  <c r="E34" i="9"/>
  <c r="F34" i="9" s="1"/>
  <c r="D34" i="9"/>
  <c r="G33" i="9"/>
  <c r="E33" i="9"/>
  <c r="F33" i="9" s="1"/>
  <c r="D33" i="9"/>
  <c r="G32" i="9"/>
  <c r="E32" i="9"/>
  <c r="F32" i="9" s="1"/>
  <c r="D32" i="9"/>
  <c r="G31" i="9"/>
  <c r="E31" i="9"/>
  <c r="F31" i="9" s="1"/>
  <c r="D31" i="9"/>
  <c r="G30" i="9"/>
  <c r="E30" i="9"/>
  <c r="F30" i="9" s="1"/>
  <c r="D30" i="9"/>
  <c r="G29" i="9"/>
  <c r="E29" i="9"/>
  <c r="F29" i="9" s="1"/>
  <c r="D29" i="9"/>
  <c r="G28" i="9"/>
  <c r="E28" i="9"/>
  <c r="F28" i="9" s="1"/>
  <c r="D28" i="9"/>
  <c r="G27" i="9"/>
  <c r="E27" i="9"/>
  <c r="F27" i="9" s="1"/>
  <c r="D27" i="9"/>
  <c r="G26" i="9"/>
  <c r="E26" i="9"/>
  <c r="F26" i="9" s="1"/>
  <c r="D26" i="9"/>
  <c r="G25" i="9"/>
  <c r="E25" i="9"/>
  <c r="F25" i="9" s="1"/>
  <c r="D25" i="9"/>
  <c r="G24" i="9"/>
  <c r="E24" i="9"/>
  <c r="F24" i="9" s="1"/>
  <c r="D24" i="9"/>
  <c r="G23" i="9"/>
  <c r="E23" i="9"/>
  <c r="F23" i="9" s="1"/>
  <c r="D23" i="9"/>
  <c r="G22" i="9"/>
  <c r="E22" i="9"/>
  <c r="F22" i="9" s="1"/>
  <c r="D22" i="9"/>
  <c r="G21" i="9"/>
  <c r="E21" i="9"/>
  <c r="F21" i="9" s="1"/>
  <c r="D21" i="9"/>
  <c r="G20" i="9"/>
  <c r="E20" i="9"/>
  <c r="F20" i="9" s="1"/>
  <c r="D20" i="9"/>
  <c r="G19" i="9"/>
  <c r="E19" i="9"/>
  <c r="F19" i="9" s="1"/>
  <c r="D19" i="9"/>
  <c r="G18" i="9"/>
  <c r="E18" i="9"/>
  <c r="F18" i="9" s="1"/>
  <c r="D18" i="9"/>
  <c r="G17" i="9"/>
  <c r="E17" i="9"/>
  <c r="F17" i="9" s="1"/>
  <c r="D17" i="9"/>
  <c r="G16" i="9"/>
  <c r="E16" i="9"/>
  <c r="F16" i="9" s="1"/>
  <c r="D16" i="9"/>
  <c r="G15" i="9"/>
  <c r="E15" i="9"/>
  <c r="F15" i="9" s="1"/>
  <c r="D15" i="9"/>
  <c r="G14" i="9"/>
  <c r="E14" i="9"/>
  <c r="F14" i="9" s="1"/>
  <c r="D14" i="9"/>
  <c r="G13" i="9"/>
  <c r="E13" i="9"/>
  <c r="F13" i="9" s="1"/>
  <c r="D13" i="9"/>
  <c r="G12" i="9"/>
  <c r="E12" i="9"/>
  <c r="F12" i="9" s="1"/>
  <c r="D12" i="9"/>
  <c r="G11" i="9"/>
  <c r="E11" i="9"/>
  <c r="F11" i="9" s="1"/>
  <c r="D11" i="9"/>
  <c r="G10" i="9"/>
  <c r="E10" i="9"/>
  <c r="F10" i="9" s="1"/>
  <c r="D10" i="9"/>
  <c r="I4" i="6" l="1"/>
  <c r="D8" i="9"/>
  <c r="K15" i="1"/>
  <c r="E14" i="1" s="1"/>
  <c r="C14" i="1" s="1"/>
  <c r="J4" i="6"/>
  <c r="D3" i="6" s="1"/>
  <c r="B3" i="6" s="1"/>
  <c r="F8" i="9"/>
  <c r="E7" i="9" s="1"/>
  <c r="B7" i="9" s="1"/>
  <c r="E47" i="9" l="1"/>
  <c r="F47" i="9" s="1"/>
  <c r="D47" i="9"/>
  <c r="J7" i="10"/>
  <c r="D6" i="10" s="1"/>
  <c r="B6" i="10" s="1"/>
</calcChain>
</file>

<file path=xl/sharedStrings.xml><?xml version="1.0" encoding="utf-8"?>
<sst xmlns="http://schemas.openxmlformats.org/spreadsheetml/2006/main" count="540" uniqueCount="196">
  <si>
    <t>Exception Handling</t>
  </si>
  <si>
    <t>Logging</t>
  </si>
  <si>
    <t xml:space="preserve">Object </t>
  </si>
  <si>
    <t>&lt;ACTION NAME HERE&gt;</t>
  </si>
  <si>
    <t>Actions</t>
  </si>
  <si>
    <t>Credentials</t>
  </si>
  <si>
    <t>Topic</t>
  </si>
  <si>
    <t>Considerations</t>
  </si>
  <si>
    <t>Business Objects broken down into acceptable sizes</t>
  </si>
  <si>
    <t>Application Modeller Tree broken down</t>
  </si>
  <si>
    <t>Element - Names</t>
  </si>
  <si>
    <t>Element attribute selection</t>
  </si>
  <si>
    <t>Documentation</t>
  </si>
  <si>
    <t>Exposure</t>
  </si>
  <si>
    <t>Use of Attach</t>
  </si>
  <si>
    <t>Validation errors</t>
  </si>
  <si>
    <t>Correct use of Wait Stages</t>
  </si>
  <si>
    <t>Re-useable Actions</t>
  </si>
  <si>
    <t>Action Names</t>
  </si>
  <si>
    <t>Action Size</t>
  </si>
  <si>
    <t>Images</t>
  </si>
  <si>
    <t>Application Focus</t>
  </si>
  <si>
    <t>Use of Work Queues</t>
  </si>
  <si>
    <t>Use of Sub-pages</t>
  </si>
  <si>
    <t>Adherence to Process Templates</t>
  </si>
  <si>
    <t>Exception Handling - Main Page</t>
  </si>
  <si>
    <t>Exception Handling - Sub Page</t>
  </si>
  <si>
    <t>Is the required Logic outside the Case Working phase in place?</t>
  </si>
  <si>
    <t>Use of Environment Variables</t>
  </si>
  <si>
    <t>Use of Session Variables</t>
  </si>
  <si>
    <t>Validation Errors</t>
  </si>
  <si>
    <t>Use of Sub-Process</t>
  </si>
  <si>
    <t>Should the Process be broken into smaller processes</t>
  </si>
  <si>
    <t>Scalability</t>
  </si>
  <si>
    <t>Impact</t>
  </si>
  <si>
    <t>None</t>
  </si>
  <si>
    <t>PROCESS REVIEW</t>
  </si>
  <si>
    <t>Low</t>
  </si>
  <si>
    <t>Medium</t>
  </si>
  <si>
    <t>High</t>
  </si>
  <si>
    <t>Process Name</t>
  </si>
  <si>
    <t>Overall Status</t>
  </si>
  <si>
    <t>Review</t>
  </si>
  <si>
    <t>Score</t>
  </si>
  <si>
    <t xml:space="preserve">Further Information </t>
  </si>
  <si>
    <t>Does the Process adhere to Blue Prism (or a local standard) Process Templates?</t>
  </si>
  <si>
    <t>- Process Templates
- Development Best Practice</t>
  </si>
  <si>
    <t>Does the Process use a Work Queue?</t>
  </si>
  <si>
    <t>- Work Queues Guide
- Solution Design Overview</t>
  </si>
  <si>
    <t xml:space="preserve">Does the Main Page contain only high-level process steps? </t>
  </si>
  <si>
    <t>- Process Templates  
- Process Creation Tutorial</t>
  </si>
  <si>
    <t>Are there duplicated pieces of functionality that could be created in a Sub-Page?</t>
  </si>
  <si>
    <t>Are Exception cases handled gracefully?</t>
  </si>
  <si>
    <t>- Process Templates
- Exception Handling Guide
- Process Creation Tutorial
- Solution Design Overview</t>
  </si>
  <si>
    <t>Are Exception details captured against the case in the Queue?</t>
  </si>
  <si>
    <t>Are applications reset to the start point for the next case?</t>
  </si>
  <si>
    <t>Are all relevant Exceptions handled?</t>
  </si>
  <si>
    <t>Does the Process check for multiple consecutive Exceptions and handle accordingly?</t>
  </si>
  <si>
    <t>Do Sub-Pages allow retries of logic to allow for additional resilience?</t>
  </si>
  <si>
    <t>- Process Templates
- Development Best Practice
- Process Creation Tutorial</t>
  </si>
  <si>
    <t>Are only the relevant Exception Types retried?</t>
  </si>
  <si>
    <t>Are there any undesired nested Retry Loops?</t>
  </si>
  <si>
    <t>- Process Templates
- Process Creation Tutorial
- Solution Design Overview</t>
  </si>
  <si>
    <t>Are any Finalization steps carried out in the final parts of the process? (Moving files, sending emails etc.)</t>
  </si>
  <si>
    <t>Are the applications reset or closed down when a case is not being handled?</t>
  </si>
  <si>
    <t>Are applications recovered following cases failing in readiness for the next case to be worked?</t>
  </si>
  <si>
    <t>Is there a Stop decision point between cases?</t>
  </si>
  <si>
    <t>Are any environment wide data items configured as Environment Variables?</t>
  </si>
  <si>
    <t>- Process Creation Tutorial</t>
  </si>
  <si>
    <t>Are the required data items configurable in Control Room?</t>
  </si>
  <si>
    <t>Does the Process contain any validation errors that should be corrected?</t>
  </si>
  <si>
    <t>- Development Best Practice</t>
  </si>
  <si>
    <t>Does the Process repeatedly call a sub-process?</t>
  </si>
  <si>
    <t>- Solution Design Overview</t>
  </si>
  <si>
    <t>Would the Sub-Process logic be more efficient in an Object?</t>
  </si>
  <si>
    <t>Is there an opportunity to split out some functionality into a separate Process e.g. (Get Work, Send E-Mail, Create Results Report)</t>
  </si>
  <si>
    <t>- Solution Design Overview
- Development Best Practice
- Process Creation Tutorial</t>
  </si>
  <si>
    <t>Are there any hard coded Passwords in the diagram?</t>
  </si>
  <si>
    <t>Do Credential names allow for unique Passwords per session?</t>
  </si>
  <si>
    <t>Does logging adhere to local Security Policy? (Is logging enabled for stages)</t>
  </si>
  <si>
    <t>Other Comments</t>
  </si>
  <si>
    <t>Are there any obvious logic Flaws?</t>
  </si>
  <si>
    <t>Are Business Objects broken up at 'an object per screen' or similar as per Best Practice?</t>
  </si>
  <si>
    <t>Are the elements logically broken down by screen or each part of the screen?</t>
  </si>
  <si>
    <t>Do the element names follow BP best practice or local naming convention?</t>
  </si>
  <si>
    <t>Will the elements attribute match list result in a consistent / efficient match?</t>
  </si>
  <si>
    <t>Do values contain any environment specific data?</t>
  </si>
  <si>
    <t>Are Action descriptions, Pre-Conditions, Post Conditions, Input params &amp; Output params documented to create a meaningful BOD?</t>
  </si>
  <si>
    <t>Are the Business Object exposures valid?</t>
  </si>
  <si>
    <t>Does the Business Object have an 'Attach' Action that reads the connected status before Attaching?</t>
  </si>
  <si>
    <t>Do all Actions use the Attach action?</t>
  </si>
  <si>
    <t>Does the object contain any validation errors that should be corrected?</t>
  </si>
  <si>
    <t>Does each action start with a Wait Stage to verify the application is in the correct state?</t>
  </si>
  <si>
    <t>Are navigation stages between application screens followed by a Wait Stage to verify success?</t>
  </si>
  <si>
    <t>Do Wait Stages have conditions (i.e. not arbitrary)? Do not include Arbitrary Waits if used for Surface Automation purposes only?</t>
  </si>
  <si>
    <t>Do Wait Stages timeout to an exception?</t>
  </si>
  <si>
    <t>Are the actions re-useable?</t>
  </si>
  <si>
    <t>Is there any Business Logic that should be in a Process?</t>
  </si>
  <si>
    <t>Do the names of objects and pages give the process developer a good idea of their purpose?</t>
  </si>
  <si>
    <t>Are the action names generic and excluding any 'process specific' wordings?</t>
  </si>
  <si>
    <t>Do Actions call other published Actions?</t>
  </si>
  <si>
    <t>Are there any overly complex pages that could be broken up? Think about;
  - For ease of use
  - For ease of reuse
  - For more effective testing
  - For increased efficiency
  - For better security</t>
  </si>
  <si>
    <t>Do the objects try to recover exceptions (should be Process logic)?</t>
  </si>
  <si>
    <t>Do Exceptions provide appropriate Type and Detail?</t>
  </si>
  <si>
    <t>Do Exception Types follow Best Practice?</t>
  </si>
  <si>
    <t>Does logging adhere to local Security Policy?</t>
  </si>
  <si>
    <t>Are Target Images definitions efficient?</t>
  </si>
  <si>
    <t>Is Focus ensured when required? For using Globals and Image Recognition?</t>
  </si>
  <si>
    <t>Blue Prism Impact Areas</t>
  </si>
  <si>
    <t>Of the sub pages that are built, are they maintainable? (Not too complicated)</t>
  </si>
  <si>
    <t>Of the sub pages used are they manageable? (Not too large?)</t>
  </si>
  <si>
    <t>Not handling exceptions gracefully by capturing them and trying to recover from can create serious issues with the performance of the process and robustness.</t>
  </si>
  <si>
    <t>Are any preparations carried out in the process? (Initialisation sub page for example; checking file locations, files exist, getting application credentials etc.)</t>
  </si>
  <si>
    <t>It is always good practice to have a sub page that conducts preliminary steps to check if files are in the location they should be, the robot can retrieve passwords etc.</t>
  </si>
  <si>
    <t>A solid design will always benefit the digital workforce by utilizing the Work Queues to allow the workforce to retrieve work and work a simple task rather then from Start to End</t>
  </si>
  <si>
    <t>Can the process run on multiple machines in parallel, without having any effect? (Duplicate cases being loaded / worked, locking issues, same files being picked up and worked etc.)</t>
  </si>
  <si>
    <t>- Secure Windows Authentication
- Credential Manager
- Active Directory Integration</t>
  </si>
  <si>
    <t>It is important the logging of actions and stages in the process adheres to the IT Security Policy. If unsure what this is, please refer to your Lead RPA Technical Architect</t>
  </si>
  <si>
    <t>Blue Prism Impact Area</t>
  </si>
  <si>
    <t>Blue Prism Best Practice templates utilize global timeout stages</t>
  </si>
  <si>
    <t>Building reusable action is extremely key to building up an Object Repository for future processes</t>
  </si>
  <si>
    <t>As part of the Best Practice standards, those exception types and details need to remain consistent</t>
  </si>
  <si>
    <t>Based on the Blue Prism Exception Handling Guide</t>
  </si>
  <si>
    <t>This is driven by the IT Security Policy</t>
  </si>
  <si>
    <t>Creating images that are sometime too large and not efficient will impact the performance of the action</t>
  </si>
  <si>
    <t>Reviewers Comments</t>
  </si>
  <si>
    <t>Notes</t>
  </si>
  <si>
    <t>Using a template as the basis of building a new process has the following benefits:
 - Decrease Process development time
 - Provide consistency across all Processes, allowing easier understanding and support
 - Assist developers in keeping to best practice and to work within the Development Methodology of an organisation</t>
  </si>
  <si>
    <t>Work Queues provide the functionality to store, manage, share and report on process work.</t>
  </si>
  <si>
    <t>Look to keep repeatable pieces of functionality in a Sub-Pages for ease of maintenance.</t>
  </si>
  <si>
    <t>Capturing the detail of the exception when it has occurred and updating the case with this information is vital for both operations and the RPA Developer team as they investigate the cause of the exception and the corrective action required.</t>
  </si>
  <si>
    <t>Applications must be set to a known starting point before functionality can be re-tried or the next case can be processed.</t>
  </si>
  <si>
    <t>Unhandled exceptions are likely to cause a Process termination</t>
  </si>
  <si>
    <t>Within the Blue Prism Best Practice Templates on the Portal on the sub page for "Mark Item as Exception", there is an example that can utilized on how to monitor for consecutive exceptions.  Not performing this check may result in multiple exceptions.</t>
  </si>
  <si>
    <t>Retry logic for relevant exception types (e.g. System Exceptions) provide an increased chance of a case completing successfully.
Sub Page retry handling can be found in the Blue Prism Best Practice Templates found on the Portal</t>
  </si>
  <si>
    <t>Is the application correctly reset between retries?</t>
  </si>
  <si>
    <t>Retrying of Business or Validation Exceptions are unlikely to yield a different outcome.
Retrying Login Exceptions may lock a user account</t>
  </si>
  <si>
    <t>Nested retry loops may result in too many retries</t>
  </si>
  <si>
    <t>Are retry loops infinite?</t>
  </si>
  <si>
    <t>Infinite retry loops may cause the process to become stuck in an undetected loop</t>
  </si>
  <si>
    <t>It is always good to conduct a finalization check at the end of the process to ensure the final tasks have been carried out, especially ensuring applications have been closed down.</t>
  </si>
  <si>
    <t>The ability to stop a process safely between cases or at a specified time add flexibility to the Process.
An example of how this should be conducted can be found in the Blue Prism Best Practice Templates on the Blue Prism Portal</t>
  </si>
  <si>
    <t>The ability to change data items without opening the Process configuration provides a secure and flexible approach to managing environment wide data</t>
  </si>
  <si>
    <t>Session Variables provide more control of the process when running it from the control room e.g. amending a scheduled stop time, providing a flexible mechanism to control the number of cases worked in a session or to request the process to stop processing safely between cases.</t>
  </si>
  <si>
    <t>Invalid stages will cause an internal exception if attempted to be executed</t>
  </si>
  <si>
    <t>Each call of a sub-process requires a call to the database to read the xml into memory.  BP is reliant on .net garbage collection to tidy this memory up once the sub-process ends.
Business Objects are read into memory only once and persist for the duration of the sessions.</t>
  </si>
  <si>
    <t>An appropriate design will enable the solution to be scaled safely as and when required</t>
  </si>
  <si>
    <t>Are there any steps, that must not be executed concurrently by multiple machines, that could possibly be so?</t>
  </si>
  <si>
    <t>Are there any steps that must only be executed once, regardless of how many machines are running, that could be possibly executed multiple times? 
Consider whether the steps can be executed multiple times within the same session or across multiple sessions.</t>
  </si>
  <si>
    <t>Are Passwords kept in the Credential Store or a similar secure repository?</t>
  </si>
  <si>
    <t>It is imperative as part of your process, credentials when used are stored within the Blue Prism Credential Management or in a similarly secure repository.</t>
  </si>
  <si>
    <t>Hard coding of passwords in the process does not adhere to best practices nor will it confine to the IT Security Protocol.</t>
  </si>
  <si>
    <t>e.g. Are there any obvious logic Flaws?</t>
  </si>
  <si>
    <t>select appropriately</t>
  </si>
  <si>
    <t>Do attribute values contain Customer data?</t>
  </si>
  <si>
    <t>Are there any technology specific attributes that are recommended to be checked / unchecked?</t>
  </si>
  <si>
    <t>Global variable enable a quick change to timeout values when application behaviour dictates.</t>
  </si>
  <si>
    <t>Creating multiple objects per application will provide greater efficiency in the process, minimise regression overheads and will enable multiple developers to work aganst an application.</t>
  </si>
  <si>
    <t>- Object Layer Design Tutorial</t>
  </si>
  <si>
    <t>Creating an easy to comprehend tree will enable easy identification of elements within the tree.</t>
  </si>
  <si>
    <t>An efficient attribute selection will ensure elements are located consistently and quickly at run time and are less likely to be impacted by a change to the application</t>
  </si>
  <si>
    <t>- Development Best Practice
- Technology specific guides (e.g. Java / Browser)</t>
  </si>
  <si>
    <t>Elements containing customer data or any data that can be perceived as a breach by the IT Security Policy should not be in the values for the attributes</t>
  </si>
  <si>
    <t>Environment specific attributes are more likely to cause an error as the solution moves between environments.</t>
  </si>
  <si>
    <t>Blue Prism Portal has a number of technology specific guides containing best practices for element atribute selection.</t>
  </si>
  <si>
    <t>By creating comprehensive documentation within the object itself, Blue Prism's self-documenting functionality can be exploited to provide Object documentation to be referenced for future use.</t>
  </si>
  <si>
    <t>By detemining is an object is already connected to the application before attempting to attach enables the 'Attach' action to be called multiple times safely and efficiently.</t>
  </si>
  <si>
    <t>Attaching at the start of each action will ensure the Object is attached before attempting to automate the application.</t>
  </si>
  <si>
    <t>Wait stages at the beginning of an action ensure the application is in the correct state prior to the action being executed.</t>
  </si>
  <si>
    <t>- Development Best Practice
- Business Object Templates</t>
  </si>
  <si>
    <t>Wait stages afollowing a navigate stage ensure the application is in the correct state prior to continuing</t>
  </si>
  <si>
    <t>Arbitary Wait Stages are invariably either unreliable or inefficient.   Look to use conditions wherever possible.</t>
  </si>
  <si>
    <t>Wait Stages that do not timeout to another stage (usually an exception) will throw an 'internal' error resulting in more difficult error investigation.</t>
  </si>
  <si>
    <t>- Development Best Practice
- Solution Design Overview</t>
  </si>
  <si>
    <t>Including business logic or rules in an Object results in the object being only re-useable by Processes that have the same rules</t>
  </si>
  <si>
    <t>Calling other published actions couples the actions togther so they can only be re-used together and not individually.</t>
  </si>
  <si>
    <t>Recovering of exceptions should only occur in instances to make the action work, i.e. if finding an image  fails but it can work after a retry.
Typically, the steps to take following an exception should be decided in the Process layer as they may vary between different processes.</t>
  </si>
  <si>
    <t>- Exception Handling Guide</t>
  </si>
  <si>
    <t>Activating the application will ensure the correct application is in focus to receive Global commands</t>
  </si>
  <si>
    <t>Creating multiple objects per application will provide greater efficiency in the process, minimise regression overheads and will enable multiple developers to work against an application.</t>
  </si>
  <si>
    <t>Blue Prism Portal has a number of technology specific guides containing best practices for element attribute selection.</t>
  </si>
  <si>
    <t>By determining is an object is already connected to the application before attempting to attach enables the 'Attach' action to be called multiple times safely and efficiently.</t>
  </si>
  <si>
    <t>Wait stages following a navigate stage ensure the application is in the correct state prior to continuing</t>
  </si>
  <si>
    <t>Arbitrary Wait Stages are invariably either unreliable or inefficient.   Look to use conditions wherever possible.</t>
  </si>
  <si>
    <t>Calling other published actions couples the actions together so they can only be re-used together and not individually.</t>
  </si>
  <si>
    <t>Tagging</t>
  </si>
  <si>
    <t>Using tags to record unique information?</t>
  </si>
  <si>
    <t>Presence of complex tag filtering, e.g. using wildcard inside searches?</t>
  </si>
  <si>
    <t>Tagging is not meant as a way of recording unique item information. Unique information should only be stored in the Item Data</t>
  </si>
  <si>
    <t>Wildcards inside searches should be avoided. These render the table index almost useless, and force the query to perform a table scan of the entire queue.</t>
  </si>
  <si>
    <t>OBJECT REVIEW</t>
  </si>
  <si>
    <t>Object Name</t>
  </si>
  <si>
    <t>"Object (Name)"</t>
  </si>
  <si>
    <t>"Process (Name)"</t>
  </si>
  <si>
    <t>Recommendations</t>
  </si>
  <si>
    <t>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</si>
</sst>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quot;&quot;;&quot;&quot;;&quot;&quot;"/>
  </numFmts>
  <fonts count="32" x14ac:knownFonts="1">
    <font>
      <sz val="11"/>
      <color theme="1"/>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i/>
      <sz val="11"/>
      <color rgb="FF7F7F7F"/>
      <name val="Calibri"/>
      <family val="2"/>
      <scheme val="minor"/>
    </font>
    <font>
      <sz val="11"/>
      <color theme="0"/>
      <name val="Calibri"/>
      <family val="2"/>
      <scheme val="minor"/>
    </font>
    <font>
      <b/>
      <sz val="11"/>
      <color theme="0"/>
      <name val="Calibri"/>
      <family val="2"/>
      <scheme val="minor"/>
    </font>
    <font>
      <sz val="11"/>
      <color theme="1"/>
      <name val="Calibri Light"/>
      <family val="2"/>
    </font>
    <font>
      <sz val="14"/>
      <color theme="1"/>
      <name val="Calibri"/>
      <family val="2"/>
      <scheme val="minor"/>
    </font>
    <font>
      <b/>
      <sz val="14"/>
      <color theme="3"/>
      <name val="Calibri"/>
      <family val="2"/>
      <scheme val="minor"/>
    </font>
    <font>
      <sz val="11"/>
      <color theme="1"/>
      <name val="Calibri"/>
      <family val="2"/>
      <scheme val="minor"/>
    </font>
    <font>
      <sz val="11"/>
      <color theme="0" tint="-0.249977111117893"/>
      <name val="Calibri Light"/>
      <family val="2"/>
    </font>
    <font>
      <sz val="11"/>
      <color theme="0" tint="-0.249977111117893"/>
      <name val="Calibri"/>
      <family val="2"/>
      <scheme val="minor"/>
    </font>
    <font>
      <b/>
      <sz val="36"/>
      <color theme="1"/>
      <name val="Calibri"/>
      <family val="2"/>
      <scheme val="minor"/>
    </font>
    <font>
      <sz val="11"/>
      <color rgb="FFFF0000"/>
      <name val="Calibri Light"/>
      <family val="2"/>
    </font>
    <font>
      <sz val="11"/>
      <color theme="0"/>
      <name val="Calibri Light"/>
      <family val="2"/>
    </font>
    <font>
      <sz val="12"/>
      <color theme="1"/>
      <name val="Calibri Light"/>
      <family val="2"/>
    </font>
    <font>
      <b/>
      <sz val="11"/>
      <name val="Calibri"/>
      <family val="2"/>
      <scheme val="minor"/>
    </font>
    <font>
      <b/>
      <sz val="11"/>
      <color theme="0"/>
      <name val="Calibri Light"/>
      <family val="2"/>
    </font>
    <font>
      <b/>
      <sz val="11"/>
      <color theme="0" tint="-0.249977111117893"/>
      <name val="Calibri Light"/>
      <family val="2"/>
    </font>
    <font>
      <i/>
      <sz val="11"/>
      <color theme="0" tint="-0.249977111117893"/>
      <name val="Calibri Light"/>
      <family val="2"/>
    </font>
    <font>
      <sz val="11"/>
      <name val="Calibri Light"/>
      <family val="2"/>
    </font>
    <font>
      <sz val="11"/>
      <color rgb="FFFF0000"/>
      <name val="Calibri"/>
      <family val="2"/>
      <scheme val="minor"/>
    </font>
    <font>
      <i/>
      <sz val="11"/>
      <color theme="0" tint="-0.14999847407452621"/>
      <name val="Calibri Light"/>
      <family val="2"/>
    </font>
    <font>
      <sz val="11"/>
      <name val="Calibri"/>
      <family val="2"/>
      <scheme val="minor"/>
    </font>
    <font>
      <sz val="11"/>
      <color theme="0"/>
      <name val="Calibri"/>
      <family val="2"/>
    </font>
    <font>
      <b/>
      <sz val="12"/>
      <color theme="0"/>
      <name val="Calibri"/>
      <family val="2"/>
      <scheme val="minor"/>
    </font>
    <font>
      <b/>
      <sz val="12"/>
      <color theme="0"/>
      <name val="Calibri Light"/>
      <family val="2"/>
    </font>
    <font>
      <sz val="36"/>
      <color theme="1"/>
      <name val="Calibri"/>
      <family val="2"/>
      <scheme val="minor"/>
    </font>
    <font>
      <i/>
      <sz val="11"/>
      <color theme="0" tint="-0.499984740745262"/>
      <name val="Calibri Light"/>
      <family val="2"/>
    </font>
    <font>
      <sz val="11"/>
      <color theme="9" tint="-0.249977111117893"/>
      <name val="Calibri Light"/>
      <family val="2"/>
    </font>
    <font>
      <sz val="11"/>
      <color theme="0" tint="-0.499984740745262"/>
      <name val="Calibri Light"/>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4" tint="-0.499984740745262"/>
        <bgColor indexed="64"/>
      </patternFill>
    </fill>
    <fill>
      <patternFill patternType="solid">
        <fgColor theme="0" tint="-4.9989318521683403E-2"/>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style="thin">
        <color theme="4" tint="-0.499984740745262"/>
      </top>
      <bottom/>
      <diagonal/>
    </border>
    <border>
      <left style="thin">
        <color theme="0" tint="-0.249977111117893"/>
      </left>
      <right style="thin">
        <color theme="0" tint="-0.249977111117893"/>
      </right>
      <top style="dotted">
        <color theme="0" tint="-0.249977111117893"/>
      </top>
      <bottom style="dotted">
        <color theme="0" tint="-0.249977111117893"/>
      </bottom>
      <diagonal/>
    </border>
    <border>
      <left style="thin">
        <color theme="0" tint="-0.249977111117893"/>
      </left>
      <right/>
      <top style="dotted">
        <color theme="0" tint="-0.249977111117893"/>
      </top>
      <bottom style="dotted">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style="thin">
        <color theme="0" tint="-0.249977111117893"/>
      </left>
      <right/>
      <top style="thin">
        <color theme="0" tint="-0.249977111117893"/>
      </top>
      <bottom style="dotted">
        <color theme="0" tint="-0.249977111117893"/>
      </bottom>
      <diagonal/>
    </border>
    <border>
      <left style="thin">
        <color theme="0" tint="-0.249977111117893"/>
      </left>
      <right style="thin">
        <color theme="4"/>
      </right>
      <top style="thin">
        <color theme="0" tint="-0.249977111117893"/>
      </top>
      <bottom style="thin">
        <color theme="4"/>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style="thin">
        <color theme="0" tint="-0.249977111117893"/>
      </left>
      <right style="thin">
        <color theme="0" tint="-0.249977111117893"/>
      </right>
      <top style="dotted">
        <color theme="0" tint="-0.24994659260841701"/>
      </top>
      <bottom style="dotted">
        <color theme="0" tint="-0.24994659260841701"/>
      </bottom>
      <diagonal/>
    </border>
    <border>
      <left style="thin">
        <color theme="0" tint="-0.249977111117893"/>
      </left>
      <right style="thin">
        <color theme="0" tint="-0.249977111117893"/>
      </right>
      <top/>
      <bottom style="dotted">
        <color theme="0" tint="-0.24994659260841701"/>
      </bottom>
      <diagonal/>
    </border>
    <border>
      <left style="thin">
        <color theme="0" tint="-0.249977111117893"/>
      </left>
      <right style="thin">
        <color theme="4"/>
      </right>
      <top style="thin">
        <color theme="4"/>
      </top>
      <bottom/>
      <diagonal/>
    </border>
    <border>
      <left style="thin">
        <color theme="0" tint="-0.249977111117893"/>
      </left>
      <right style="thin">
        <color theme="4"/>
      </right>
      <top/>
      <bottom/>
      <diagonal/>
    </border>
    <border>
      <left style="thin">
        <color theme="0" tint="-0.249977111117893"/>
      </left>
      <right style="thin">
        <color theme="4"/>
      </right>
      <top/>
      <bottom style="thin">
        <color theme="4"/>
      </bottom>
      <diagonal/>
    </border>
    <border>
      <left style="thin">
        <color theme="4"/>
      </left>
      <right style="thin">
        <color theme="0" tint="-0.249977111117893"/>
      </right>
      <top style="dotted">
        <color theme="0" tint="-0.24994659260841701"/>
      </top>
      <bottom style="dotted">
        <color theme="0" tint="-0.24994659260841701"/>
      </bottom>
      <diagonal/>
    </border>
    <border>
      <left style="thin">
        <color theme="4"/>
      </left>
      <right style="thin">
        <color theme="0" tint="-0.249977111117893"/>
      </right>
      <top style="thin">
        <color theme="0" tint="-0.249977111117893"/>
      </top>
      <bottom style="dotted">
        <color theme="0" tint="-0.24994659260841701"/>
      </bottom>
      <diagonal/>
    </border>
    <border>
      <left style="thin">
        <color theme="0" tint="-0.249977111117893"/>
      </left>
      <right style="thin">
        <color theme="0" tint="-0.249977111117893"/>
      </right>
      <top style="thin">
        <color theme="0" tint="-0.249977111117893"/>
      </top>
      <bottom style="dotted">
        <color theme="0" tint="-0.24994659260841701"/>
      </bottom>
      <diagonal/>
    </border>
    <border>
      <left style="thin">
        <color theme="4"/>
      </left>
      <right style="thin">
        <color theme="0" tint="-0.249977111117893"/>
      </right>
      <top style="dotted">
        <color theme="0" tint="-0.24994659260841701"/>
      </top>
      <bottom style="thin">
        <color theme="0" tint="-0.249977111117893"/>
      </bottom>
      <diagonal/>
    </border>
    <border>
      <left style="thin">
        <color theme="0" tint="-0.249977111117893"/>
      </left>
      <right style="thin">
        <color theme="0" tint="-0.249977111117893"/>
      </right>
      <top style="dotted">
        <color theme="0" tint="-0.24994659260841701"/>
      </top>
      <bottom style="thin">
        <color theme="0" tint="-0.249977111117893"/>
      </bottom>
      <diagonal/>
    </border>
  </borders>
  <cellStyleXfs count="9">
    <xf numFmtId="0" fontId="0" fillId="0" borderId="0"/>
    <xf numFmtId="0" fontId="1" fillId="0" borderId="1" applyNumberFormat="0" applyFill="0" applyAlignment="0" applyProtection="0"/>
    <xf numFmtId="0" fontId="2" fillId="0" borderId="2"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9" fontId="10" fillId="0" borderId="0" applyFont="0" applyFill="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cellStyleXfs>
  <cellXfs count="196">
    <xf numFmtId="0" fontId="0" fillId="0" borderId="0" xfId="0"/>
    <xf numFmtId="0" fontId="0" fillId="0" borderId="0" xfId="0" applyAlignment="1">
      <alignment horizontal="center"/>
    </xf>
    <xf numFmtId="0" fontId="2" fillId="0" borderId="2" xfId="2"/>
    <xf numFmtId="0" fontId="2" fillId="0" borderId="2" xfId="2" applyAlignment="1">
      <alignment horizontal="center"/>
    </xf>
    <xf numFmtId="0" fontId="0" fillId="0" borderId="0" xfId="0" applyAlignment="1">
      <alignment wrapText="1"/>
    </xf>
    <xf numFmtId="0" fontId="2" fillId="0" borderId="2" xfId="2" applyAlignment="1">
      <alignment wrapText="1"/>
    </xf>
    <xf numFmtId="0" fontId="8" fillId="0" borderId="0" xfId="0" applyFont="1"/>
    <xf numFmtId="0" fontId="8" fillId="0" borderId="0" xfId="0" applyFont="1" applyAlignment="1">
      <alignment horizontal="center"/>
    </xf>
    <xf numFmtId="0" fontId="9" fillId="0" borderId="1" xfId="1" applyFont="1"/>
    <xf numFmtId="0" fontId="9" fillId="0" borderId="1" xfId="1" applyFont="1" applyAlignment="1"/>
    <xf numFmtId="0" fontId="8" fillId="0" borderId="0" xfId="0" applyFont="1" applyAlignment="1">
      <alignment wrapText="1"/>
    </xf>
    <xf numFmtId="0" fontId="9" fillId="0" borderId="1" xfId="1" applyFont="1" applyAlignment="1">
      <alignment wrapText="1"/>
    </xf>
    <xf numFmtId="0" fontId="0" fillId="3" borderId="5" xfId="0" applyFill="1" applyBorder="1" applyProtection="1"/>
    <xf numFmtId="0" fontId="0" fillId="3" borderId="6" xfId="0" applyFill="1" applyBorder="1" applyProtection="1"/>
    <xf numFmtId="0" fontId="11" fillId="3" borderId="0" xfId="0" applyFont="1" applyFill="1" applyBorder="1" applyProtection="1"/>
    <xf numFmtId="0" fontId="12" fillId="3" borderId="6" xfId="0" applyFont="1" applyFill="1" applyBorder="1" applyProtection="1"/>
    <xf numFmtId="0" fontId="12" fillId="3" borderId="0" xfId="0" applyFont="1" applyFill="1" applyBorder="1" applyProtection="1"/>
    <xf numFmtId="0" fontId="0" fillId="3" borderId="4" xfId="0" applyFill="1" applyBorder="1" applyProtection="1"/>
    <xf numFmtId="0" fontId="0" fillId="3" borderId="0" xfId="0" applyFill="1" applyProtection="1">
      <protection locked="0"/>
    </xf>
    <xf numFmtId="0" fontId="0" fillId="3" borderId="7" xfId="0" applyFill="1" applyBorder="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0" fillId="3" borderId="8" xfId="0" applyFill="1" applyBorder="1" applyProtection="1"/>
    <xf numFmtId="0" fontId="14" fillId="3" borderId="0" xfId="0" applyFont="1" applyFill="1" applyBorder="1" applyAlignment="1" applyProtection="1">
      <alignment vertical="center" wrapText="1"/>
    </xf>
    <xf numFmtId="0" fontId="11" fillId="3" borderId="0" xfId="0" applyFont="1" applyFill="1" applyBorder="1" applyAlignment="1" applyProtection="1">
      <alignment vertical="center" wrapText="1"/>
    </xf>
    <xf numFmtId="0" fontId="3" fillId="3" borderId="9" xfId="0" applyFont="1" applyFill="1" applyBorder="1" applyAlignment="1" applyProtection="1">
      <alignment horizontal="right" vertical="center" wrapText="1"/>
    </xf>
    <xf numFmtId="0" fontId="5" fillId="3" borderId="0" xfId="0" applyFont="1" applyFill="1" applyBorder="1" applyProtection="1"/>
    <xf numFmtId="0" fontId="15" fillId="3" borderId="0"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16" fillId="3" borderId="8" xfId="0" applyFont="1" applyFill="1" applyBorder="1" applyAlignment="1" applyProtection="1">
      <alignment vertical="center" wrapText="1"/>
    </xf>
    <xf numFmtId="0" fontId="17" fillId="3" borderId="9" xfId="3" applyFont="1" applyFill="1" applyBorder="1" applyAlignment="1" applyProtection="1">
      <alignment horizontal="right"/>
    </xf>
    <xf numFmtId="1" fontId="7" fillId="0" borderId="9" xfId="5" quotePrefix="1" applyNumberFormat="1" applyFont="1" applyBorder="1" applyAlignment="1" applyProtection="1">
      <alignment horizontal="center" vertical="center"/>
    </xf>
    <xf numFmtId="0" fontId="12" fillId="3" borderId="0" xfId="0" applyFont="1" applyFill="1" applyBorder="1" applyAlignment="1" applyProtection="1">
      <alignment horizontal="center"/>
    </xf>
    <xf numFmtId="0" fontId="7" fillId="6" borderId="3" xfId="8" quotePrefix="1" applyFont="1" applyBorder="1" applyAlignment="1" applyProtection="1">
      <alignment vertical="center" wrapText="1"/>
    </xf>
    <xf numFmtId="0" fontId="7" fillId="3" borderId="3" xfId="6" quotePrefix="1" applyFont="1" applyFill="1" applyBorder="1" applyAlignment="1" applyProtection="1">
      <alignment horizontal="center" vertical="center" wrapText="1"/>
      <protection locked="0"/>
    </xf>
    <xf numFmtId="0" fontId="11" fillId="3" borderId="3" xfId="6" quotePrefix="1" applyFont="1" applyFill="1" applyBorder="1" applyAlignment="1" applyProtection="1">
      <alignment horizontal="center" vertical="center" wrapText="1"/>
    </xf>
    <xf numFmtId="0" fontId="7" fillId="3" borderId="3" xfId="6" quotePrefix="1" applyFont="1" applyFill="1" applyBorder="1" applyAlignment="1" applyProtection="1">
      <alignment horizontal="center" vertical="center" wrapText="1"/>
    </xf>
    <xf numFmtId="0" fontId="0" fillId="3" borderId="0" xfId="0" applyFill="1" applyBorder="1" applyProtection="1">
      <protection locked="0"/>
    </xf>
    <xf numFmtId="0" fontId="15" fillId="3" borderId="0" xfId="0" quotePrefix="1" applyFont="1" applyFill="1" applyBorder="1" applyAlignment="1" applyProtection="1">
      <alignment horizontal="center"/>
    </xf>
    <xf numFmtId="0" fontId="7" fillId="3" borderId="0" xfId="0" applyFont="1" applyFill="1" applyBorder="1" applyProtection="1"/>
    <xf numFmtId="0" fontId="7" fillId="3" borderId="0" xfId="0" applyFont="1" applyFill="1" applyAlignment="1">
      <alignment vertical="center" wrapText="1"/>
    </xf>
    <xf numFmtId="0" fontId="5" fillId="3" borderId="0" xfId="0" applyFont="1" applyFill="1" applyBorder="1" applyAlignment="1" applyProtection="1">
      <alignment horizontal="center"/>
    </xf>
    <xf numFmtId="0" fontId="18" fillId="3" borderId="0" xfId="4" applyFont="1" applyFill="1" applyBorder="1" applyAlignment="1" applyProtection="1">
      <alignment horizontal="center" vertical="center" wrapText="1"/>
    </xf>
    <xf numFmtId="0" fontId="15" fillId="3" borderId="0" xfId="0" applyFont="1" applyFill="1" applyBorder="1" applyProtection="1"/>
    <xf numFmtId="0" fontId="15" fillId="3" borderId="0" xfId="6" quotePrefix="1" applyFont="1" applyFill="1" applyBorder="1" applyAlignment="1" applyProtection="1">
      <alignment horizontal="center" vertical="center" wrapText="1"/>
    </xf>
    <xf numFmtId="0" fontId="21" fillId="3" borderId="0" xfId="0" applyFont="1" applyFill="1" applyBorder="1" applyProtection="1"/>
    <xf numFmtId="0" fontId="21" fillId="3" borderId="0" xfId="0" applyFont="1" applyFill="1" applyBorder="1" applyAlignment="1" applyProtection="1">
      <alignment vertical="center" wrapText="1"/>
    </xf>
    <xf numFmtId="0" fontId="21" fillId="3" borderId="0" xfId="0" applyFont="1" applyFill="1" applyBorder="1" applyAlignment="1" applyProtection="1">
      <alignment horizontal="left"/>
    </xf>
    <xf numFmtId="0" fontId="6" fillId="2" borderId="3" xfId="4" applyFont="1" applyBorder="1" applyAlignment="1" applyProtection="1">
      <alignment horizontal="center" vertical="center"/>
    </xf>
    <xf numFmtId="0" fontId="18" fillId="2" borderId="3" xfId="4" applyFont="1" applyBorder="1" applyAlignment="1" applyProtection="1">
      <alignment horizontal="center" vertical="center" wrapText="1"/>
    </xf>
    <xf numFmtId="0" fontId="19" fillId="3" borderId="3" xfId="4" applyFont="1" applyFill="1" applyBorder="1" applyAlignment="1" applyProtection="1">
      <alignment horizontal="center" vertical="center" wrapText="1"/>
    </xf>
    <xf numFmtId="0" fontId="7" fillId="5" borderId="3" xfId="7" applyFont="1" applyBorder="1" applyAlignment="1" applyProtection="1">
      <alignment vertical="center" wrapText="1"/>
    </xf>
    <xf numFmtId="0" fontId="7" fillId="3" borderId="3" xfId="6" quotePrefix="1" applyFont="1" applyFill="1" applyBorder="1" applyAlignment="1" applyProtection="1">
      <alignment vertical="center" wrapText="1"/>
    </xf>
    <xf numFmtId="0" fontId="20" fillId="3" borderId="3" xfId="0" applyFont="1" applyFill="1" applyBorder="1" applyAlignment="1" applyProtection="1">
      <alignment horizontal="left" vertical="center" wrapText="1"/>
      <protection locked="0"/>
    </xf>
    <xf numFmtId="0" fontId="7" fillId="3" borderId="3" xfId="0" quotePrefix="1"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3" xfId="6" quotePrefix="1" applyFont="1" applyFill="1" applyBorder="1" applyAlignment="1" applyProtection="1">
      <alignment horizontal="left" vertical="center" wrapText="1"/>
    </xf>
    <xf numFmtId="0" fontId="6" fillId="2" borderId="3" xfId="4" applyFont="1" applyBorder="1" applyAlignment="1" applyProtection="1">
      <alignment horizontal="center" vertical="center" wrapText="1"/>
    </xf>
    <xf numFmtId="0" fontId="7" fillId="3" borderId="7" xfId="0" applyFont="1" applyFill="1" applyBorder="1" applyProtection="1"/>
    <xf numFmtId="0" fontId="15" fillId="3" borderId="0" xfId="0" applyFont="1" applyFill="1" applyBorder="1" applyAlignment="1">
      <alignment vertical="center" wrapText="1"/>
    </xf>
    <xf numFmtId="0" fontId="7" fillId="3" borderId="3" xfId="6" quotePrefix="1" applyFont="1" applyFill="1" applyBorder="1" applyAlignment="1" applyProtection="1">
      <alignment horizontal="left" vertical="center" wrapText="1"/>
      <protection locked="0"/>
    </xf>
    <xf numFmtId="0" fontId="20" fillId="3" borderId="3" xfId="6" quotePrefix="1" applyFont="1" applyFill="1" applyBorder="1" applyAlignment="1" applyProtection="1">
      <alignment horizontal="left" vertical="center" wrapText="1"/>
    </xf>
    <xf numFmtId="0" fontId="20" fillId="3" borderId="3" xfId="0" quotePrefix="1" applyFont="1" applyFill="1" applyBorder="1" applyAlignment="1" applyProtection="1">
      <alignment horizontal="left" vertical="center" wrapText="1"/>
    </xf>
    <xf numFmtId="0" fontId="20" fillId="3" borderId="3" xfId="0" applyFont="1" applyFill="1" applyBorder="1" applyAlignment="1" applyProtection="1">
      <alignment horizontal="left" vertical="center" wrapText="1"/>
    </xf>
    <xf numFmtId="0" fontId="23" fillId="3" borderId="3" xfId="6" quotePrefix="1" applyFont="1" applyFill="1" applyBorder="1" applyAlignment="1" applyProtection="1">
      <alignment horizontal="left" vertical="center" wrapText="1"/>
      <protection locked="0"/>
    </xf>
    <xf numFmtId="0" fontId="22" fillId="0" borderId="0" xfId="0" applyFont="1"/>
    <xf numFmtId="0" fontId="7" fillId="3" borderId="0" xfId="0" applyFont="1" applyFill="1"/>
    <xf numFmtId="0" fontId="15" fillId="3" borderId="0" xfId="0" applyFont="1" applyFill="1" applyBorder="1"/>
    <xf numFmtId="0" fontId="7" fillId="3" borderId="3" xfId="6" quotePrefix="1" applyFont="1" applyFill="1" applyBorder="1" applyAlignment="1" applyProtection="1">
      <alignment horizontal="left" vertical="center" wrapText="1"/>
    </xf>
    <xf numFmtId="0" fontId="7" fillId="3" borderId="3" xfId="6" quotePrefix="1" applyFont="1" applyFill="1" applyBorder="1" applyAlignment="1" applyProtection="1">
      <alignment horizontal="left" vertical="center" wrapText="1"/>
    </xf>
    <xf numFmtId="0" fontId="7" fillId="3" borderId="17" xfId="6" quotePrefix="1" applyFont="1" applyFill="1" applyBorder="1" applyAlignment="1" applyProtection="1">
      <alignment horizontal="center" vertical="center" wrapText="1"/>
      <protection locked="0"/>
    </xf>
    <xf numFmtId="0" fontId="7" fillId="3" borderId="17" xfId="6" quotePrefix="1" applyFont="1" applyFill="1" applyBorder="1" applyAlignment="1" applyProtection="1">
      <alignment horizontal="center" vertical="center" wrapText="1"/>
    </xf>
    <xf numFmtId="0" fontId="7" fillId="3" borderId="17" xfId="6" quotePrefix="1" applyFont="1" applyFill="1" applyBorder="1" applyAlignment="1" applyProtection="1">
      <alignment horizontal="left" vertical="center" wrapText="1"/>
    </xf>
    <xf numFmtId="0" fontId="7" fillId="3" borderId="17" xfId="6" quotePrefix="1" applyFont="1" applyFill="1" applyBorder="1" applyAlignment="1" applyProtection="1">
      <alignment horizontal="left" vertical="center" wrapText="1"/>
      <protection locked="0"/>
    </xf>
    <xf numFmtId="0" fontId="7" fillId="3" borderId="16" xfId="6" quotePrefix="1" applyFont="1" applyFill="1" applyBorder="1" applyAlignment="1" applyProtection="1">
      <alignment horizontal="center" vertical="center" wrapText="1"/>
      <protection locked="0"/>
    </xf>
    <xf numFmtId="0" fontId="7" fillId="3" borderId="16" xfId="6" quotePrefix="1" applyFont="1" applyFill="1" applyBorder="1" applyAlignment="1" applyProtection="1">
      <alignment horizontal="center" vertical="center" wrapText="1"/>
    </xf>
    <xf numFmtId="0" fontId="7" fillId="3" borderId="16" xfId="6" quotePrefix="1" applyFont="1" applyFill="1" applyBorder="1" applyAlignment="1" applyProtection="1">
      <alignment horizontal="left" vertical="center" wrapText="1"/>
    </xf>
    <xf numFmtId="0" fontId="7" fillId="3" borderId="16" xfId="6" quotePrefix="1" applyFont="1" applyFill="1" applyBorder="1" applyAlignment="1" applyProtection="1">
      <alignment horizontal="left" vertical="center" wrapText="1"/>
      <protection locked="0"/>
    </xf>
    <xf numFmtId="0" fontId="24" fillId="0" borderId="0" xfId="0" applyFont="1"/>
    <xf numFmtId="0" fontId="21" fillId="3" borderId="0" xfId="0" applyFont="1" applyFill="1" applyBorder="1"/>
    <xf numFmtId="0" fontId="21" fillId="3" borderId="0" xfId="0" applyFont="1" applyFill="1" applyBorder="1" applyAlignment="1">
      <alignment vertical="center" wrapText="1"/>
    </xf>
    <xf numFmtId="0" fontId="26" fillId="2" borderId="3" xfId="4" applyFont="1" applyBorder="1" applyAlignment="1" applyProtection="1">
      <alignment horizontal="center" vertical="center" wrapText="1"/>
    </xf>
    <xf numFmtId="0" fontId="27" fillId="2" borderId="3" xfId="4" applyFont="1" applyBorder="1" applyAlignment="1" applyProtection="1">
      <alignment horizontal="center" vertical="center" wrapText="1"/>
    </xf>
    <xf numFmtId="0" fontId="25" fillId="7" borderId="0" xfId="7" applyFont="1" applyFill="1" applyBorder="1" applyAlignment="1" applyProtection="1">
      <alignment horizontal="left" vertical="center" wrapText="1"/>
    </xf>
    <xf numFmtId="0" fontId="25" fillId="7" borderId="0" xfId="7" applyFont="1" applyFill="1" applyBorder="1" applyAlignment="1" applyProtection="1">
      <alignment horizontal="right" vertical="center" wrapText="1"/>
    </xf>
    <xf numFmtId="0" fontId="26" fillId="2" borderId="16" xfId="4" applyFont="1" applyBorder="1" applyAlignment="1" applyProtection="1">
      <alignment horizontal="center" vertical="center" wrapText="1"/>
    </xf>
    <xf numFmtId="0" fontId="25" fillId="7" borderId="0" xfId="7" applyFont="1" applyFill="1" applyBorder="1" applyAlignment="1" applyProtection="1">
      <alignment vertical="center" wrapText="1"/>
    </xf>
    <xf numFmtId="0" fontId="25" fillId="7" borderId="21" xfId="7" applyFont="1" applyFill="1" applyBorder="1" applyAlignment="1" applyProtection="1">
      <alignment horizontal="right" vertical="center" wrapText="1"/>
    </xf>
    <xf numFmtId="0" fontId="25" fillId="7" borderId="21" xfId="7" applyFont="1" applyFill="1" applyBorder="1" applyAlignment="1" applyProtection="1">
      <alignment horizontal="left" vertical="center" wrapText="1"/>
    </xf>
    <xf numFmtId="0" fontId="29" fillId="3" borderId="3" xfId="0" applyFont="1" applyFill="1" applyBorder="1" applyAlignment="1" applyProtection="1">
      <alignment horizontal="left" vertical="center" wrapText="1"/>
    </xf>
    <xf numFmtId="0" fontId="29" fillId="3" borderId="3" xfId="0" quotePrefix="1" applyFont="1" applyFill="1" applyBorder="1" applyAlignment="1" applyProtection="1">
      <alignment horizontal="left" vertical="center" wrapText="1"/>
    </xf>
    <xf numFmtId="0" fontId="29" fillId="3" borderId="16" xfId="0" applyFont="1" applyFill="1" applyBorder="1" applyAlignment="1" applyProtection="1">
      <alignment horizontal="left" vertical="center" wrapText="1"/>
    </xf>
    <xf numFmtId="0" fontId="30" fillId="3" borderId="19" xfId="0" quotePrefix="1" applyFont="1" applyFill="1" applyBorder="1" applyAlignment="1" applyProtection="1">
      <alignment vertical="center" wrapText="1"/>
    </xf>
    <xf numFmtId="0" fontId="30" fillId="3" borderId="19" xfId="0" quotePrefix="1" applyFont="1" applyFill="1" applyBorder="1" applyAlignment="1" applyProtection="1">
      <alignment horizontal="left" vertical="center" wrapText="1"/>
    </xf>
    <xf numFmtId="0" fontId="30" fillId="3" borderId="19" xfId="0" applyFont="1" applyFill="1" applyBorder="1" applyAlignment="1" applyProtection="1">
      <alignment vertical="center" wrapText="1"/>
    </xf>
    <xf numFmtId="0" fontId="30" fillId="3" borderId="5" xfId="0" applyFont="1" applyFill="1" applyBorder="1" applyAlignment="1" applyProtection="1">
      <alignment vertical="center" wrapText="1"/>
    </xf>
    <xf numFmtId="0" fontId="5" fillId="0" borderId="0" xfId="0" applyFont="1"/>
    <xf numFmtId="0" fontId="29" fillId="3" borderId="17" xfId="0" applyFont="1" applyFill="1" applyBorder="1" applyAlignment="1" applyProtection="1">
      <alignment horizontal="left" vertical="center" wrapText="1"/>
    </xf>
    <xf numFmtId="0" fontId="30" fillId="3" borderId="20" xfId="0" quotePrefix="1" applyFont="1" applyFill="1" applyBorder="1" applyAlignment="1" applyProtection="1">
      <alignment horizontal="left" vertical="center" wrapText="1"/>
    </xf>
    <xf numFmtId="0" fontId="30" fillId="3" borderId="5" xfId="0" quotePrefix="1" applyFont="1" applyFill="1" applyBorder="1" applyAlignment="1" applyProtection="1">
      <alignment horizontal="left" vertical="center" wrapText="1"/>
    </xf>
    <xf numFmtId="0" fontId="30" fillId="3" borderId="20" xfId="0" applyFont="1" applyFill="1" applyBorder="1" applyAlignment="1" applyProtection="1">
      <alignment horizontal="left" vertical="center" wrapText="1"/>
    </xf>
    <xf numFmtId="0" fontId="7" fillId="3" borderId="22" xfId="6" quotePrefix="1" applyFont="1" applyFill="1" applyBorder="1" applyAlignment="1" applyProtection="1">
      <alignment horizontal="center" vertical="center" wrapText="1"/>
      <protection locked="0"/>
    </xf>
    <xf numFmtId="0" fontId="7" fillId="3" borderId="22" xfId="6" quotePrefix="1" applyFont="1" applyFill="1" applyBorder="1" applyAlignment="1" applyProtection="1">
      <alignment horizontal="center" vertical="center" wrapText="1"/>
    </xf>
    <xf numFmtId="0" fontId="7" fillId="3" borderId="22" xfId="6" quotePrefix="1" applyFont="1" applyFill="1" applyBorder="1" applyAlignment="1" applyProtection="1">
      <alignment horizontal="left" vertical="center" wrapText="1"/>
    </xf>
    <xf numFmtId="0" fontId="7" fillId="3" borderId="22" xfId="6" quotePrefix="1" applyFont="1" applyFill="1" applyBorder="1" applyAlignment="1" applyProtection="1">
      <alignment horizontal="left" vertical="center" wrapText="1"/>
      <protection locked="0"/>
    </xf>
    <xf numFmtId="0" fontId="29" fillId="3" borderId="22" xfId="0" applyFont="1" applyFill="1" applyBorder="1" applyAlignment="1" applyProtection="1">
      <alignment horizontal="left" vertical="center" wrapText="1"/>
    </xf>
    <xf numFmtId="0" fontId="30" fillId="3" borderId="23" xfId="0" quotePrefix="1" applyFont="1" applyFill="1" applyBorder="1" applyAlignment="1" applyProtection="1">
      <alignment horizontal="left" vertical="center" wrapText="1"/>
    </xf>
    <xf numFmtId="0" fontId="7" fillId="3" borderId="24" xfId="6" quotePrefix="1" applyFont="1" applyFill="1" applyBorder="1" applyAlignment="1" applyProtection="1">
      <alignment horizontal="center" vertical="center" wrapText="1"/>
      <protection locked="0"/>
    </xf>
    <xf numFmtId="0" fontId="7" fillId="3" borderId="24" xfId="6" quotePrefix="1" applyFont="1" applyFill="1" applyBorder="1" applyAlignment="1" applyProtection="1">
      <alignment horizontal="center" vertical="center" wrapText="1"/>
    </xf>
    <xf numFmtId="0" fontId="7" fillId="3" borderId="24" xfId="6" quotePrefix="1" applyFont="1" applyFill="1" applyBorder="1" applyAlignment="1" applyProtection="1">
      <alignment horizontal="left" vertical="center" wrapText="1"/>
    </xf>
    <xf numFmtId="0" fontId="7" fillId="3" borderId="24" xfId="6" quotePrefix="1" applyFont="1" applyFill="1" applyBorder="1" applyAlignment="1" applyProtection="1">
      <alignment horizontal="left" vertical="center" wrapText="1"/>
      <protection locked="0"/>
    </xf>
    <xf numFmtId="0" fontId="29" fillId="3" borderId="24" xfId="0" applyFont="1" applyFill="1" applyBorder="1" applyAlignment="1" applyProtection="1">
      <alignment horizontal="left" vertical="center" wrapText="1"/>
    </xf>
    <xf numFmtId="0" fontId="30" fillId="3" borderId="25" xfId="0" applyFont="1" applyFill="1" applyBorder="1" applyAlignment="1" applyProtection="1">
      <alignment horizontal="left" vertical="center" wrapText="1"/>
    </xf>
    <xf numFmtId="0" fontId="30" fillId="3" borderId="19" xfId="0" quotePrefix="1" applyFont="1" applyFill="1" applyBorder="1" applyAlignment="1" applyProtection="1">
      <alignment vertical="center"/>
    </xf>
    <xf numFmtId="0" fontId="30" fillId="3" borderId="25" xfId="0" quotePrefix="1" applyFont="1" applyFill="1" applyBorder="1" applyAlignment="1" applyProtection="1">
      <alignment horizontal="left" vertical="center" wrapText="1"/>
    </xf>
    <xf numFmtId="0" fontId="25" fillId="7" borderId="27" xfId="7" applyFont="1" applyFill="1" applyBorder="1" applyAlignment="1" applyProtection="1">
      <alignment horizontal="right" vertical="center" wrapText="1"/>
    </xf>
    <xf numFmtId="0" fontId="25" fillId="7" borderId="28" xfId="7" applyFont="1" applyFill="1" applyBorder="1" applyAlignment="1" applyProtection="1">
      <alignment horizontal="left" vertical="center" wrapText="1"/>
    </xf>
    <xf numFmtId="0" fontId="25" fillId="7" borderId="27" xfId="7" applyFont="1" applyFill="1" applyBorder="1" applyAlignment="1" applyProtection="1">
      <alignment horizontal="left" vertical="center" wrapText="1"/>
    </xf>
    <xf numFmtId="0" fontId="25" fillId="7" borderId="29" xfId="7" applyFont="1" applyFill="1" applyBorder="1" applyAlignment="1" applyProtection="1">
      <alignment horizontal="left" vertical="center" wrapText="1"/>
    </xf>
    <xf numFmtId="0" fontId="7" fillId="8" borderId="3" xfId="8" quotePrefix="1" applyFont="1" applyFill="1" applyBorder="1" applyAlignment="1" applyProtection="1">
      <alignment vertical="center" wrapText="1"/>
    </xf>
    <xf numFmtId="0" fontId="7" fillId="8" borderId="16" xfId="8" quotePrefix="1" applyFont="1" applyFill="1" applyBorder="1" applyAlignment="1" applyProtection="1">
      <alignment vertical="center" wrapText="1"/>
    </xf>
    <xf numFmtId="0" fontId="7" fillId="8" borderId="22" xfId="8" quotePrefix="1" applyFont="1" applyFill="1" applyBorder="1" applyAlignment="1" applyProtection="1">
      <alignment vertical="center" wrapText="1"/>
    </xf>
    <xf numFmtId="0" fontId="7" fillId="8" borderId="17" xfId="8" quotePrefix="1" applyFont="1" applyFill="1" applyBorder="1" applyAlignment="1" applyProtection="1">
      <alignment vertical="center" wrapText="1"/>
    </xf>
    <xf numFmtId="0" fontId="7" fillId="8" borderId="24" xfId="8" quotePrefix="1" applyFont="1" applyFill="1" applyBorder="1" applyAlignment="1" applyProtection="1">
      <alignment vertical="center" wrapText="1"/>
    </xf>
    <xf numFmtId="0" fontId="7" fillId="8" borderId="30" xfId="8" quotePrefix="1" applyFont="1" applyFill="1" applyBorder="1" applyAlignment="1" applyProtection="1">
      <alignment vertical="center" wrapText="1"/>
    </xf>
    <xf numFmtId="0" fontId="7" fillId="8" borderId="31" xfId="8" quotePrefix="1" applyFont="1" applyFill="1" applyBorder="1" applyAlignment="1" applyProtection="1">
      <alignment vertical="center" wrapText="1"/>
    </xf>
    <xf numFmtId="0" fontId="25" fillId="7" borderId="26" xfId="7" applyFont="1" applyFill="1" applyBorder="1" applyAlignment="1">
      <alignment vertical="center" wrapText="1"/>
    </xf>
    <xf numFmtId="0" fontId="7" fillId="8" borderId="3" xfId="8" quotePrefix="1" applyFont="1" applyFill="1" applyBorder="1" applyAlignment="1">
      <alignment vertical="center" wrapText="1"/>
    </xf>
    <xf numFmtId="0" fontId="7" fillId="8" borderId="16" xfId="8" quotePrefix="1" applyFont="1" applyFill="1" applyBorder="1" applyAlignment="1">
      <alignment vertical="center" wrapText="1"/>
    </xf>
    <xf numFmtId="0" fontId="11" fillId="3" borderId="16" xfId="6" quotePrefix="1" applyFont="1" applyFill="1" applyBorder="1" applyAlignment="1" applyProtection="1">
      <alignment horizontal="center" vertical="center" wrapText="1"/>
    </xf>
    <xf numFmtId="0" fontId="7" fillId="8" borderId="17" xfId="8" quotePrefix="1" applyFont="1" applyFill="1" applyBorder="1" applyAlignment="1">
      <alignment vertical="center" wrapText="1"/>
    </xf>
    <xf numFmtId="0" fontId="11" fillId="3" borderId="17" xfId="6" quotePrefix="1" applyFont="1" applyFill="1" applyBorder="1" applyAlignment="1" applyProtection="1">
      <alignment horizontal="center" vertical="center" wrapText="1"/>
    </xf>
    <xf numFmtId="0" fontId="7" fillId="8" borderId="35" xfId="8" quotePrefix="1" applyFont="1" applyFill="1" applyBorder="1" applyAlignment="1">
      <alignment vertical="center" wrapText="1"/>
    </xf>
    <xf numFmtId="0" fontId="7" fillId="3" borderId="30" xfId="6" quotePrefix="1" applyFont="1" applyFill="1" applyBorder="1" applyAlignment="1" applyProtection="1">
      <alignment horizontal="center" vertical="center" wrapText="1"/>
      <protection locked="0"/>
    </xf>
    <xf numFmtId="0" fontId="11" fillId="3" borderId="30" xfId="6" quotePrefix="1" applyFont="1" applyFill="1" applyBorder="1" applyAlignment="1" applyProtection="1">
      <alignment horizontal="center" vertical="center" wrapText="1"/>
    </xf>
    <xf numFmtId="0" fontId="7" fillId="3" borderId="30" xfId="6" quotePrefix="1" applyFont="1" applyFill="1" applyBorder="1" applyAlignment="1" applyProtection="1">
      <alignment horizontal="center" vertical="center" wrapText="1"/>
    </xf>
    <xf numFmtId="0" fontId="7" fillId="3" borderId="30" xfId="6" quotePrefix="1" applyFont="1" applyFill="1" applyBorder="1" applyAlignment="1" applyProtection="1">
      <alignment horizontal="left" vertical="center" wrapText="1"/>
    </xf>
    <xf numFmtId="0" fontId="7" fillId="3" borderId="30" xfId="6" quotePrefix="1" applyFont="1" applyFill="1" applyBorder="1" applyAlignment="1" applyProtection="1">
      <alignment horizontal="left" vertical="center" wrapText="1"/>
      <protection locked="0"/>
    </xf>
    <xf numFmtId="0" fontId="7" fillId="8" borderId="36" xfId="8" quotePrefix="1" applyFont="1" applyFill="1" applyBorder="1" applyAlignment="1">
      <alignment vertical="center" wrapText="1"/>
    </xf>
    <xf numFmtId="0" fontId="7" fillId="3" borderId="37" xfId="6" quotePrefix="1" applyFont="1" applyFill="1" applyBorder="1" applyAlignment="1" applyProtection="1">
      <alignment horizontal="center" vertical="center" wrapText="1"/>
      <protection locked="0"/>
    </xf>
    <xf numFmtId="0" fontId="11" fillId="3" borderId="37" xfId="6" quotePrefix="1" applyFont="1" applyFill="1" applyBorder="1" applyAlignment="1" applyProtection="1">
      <alignment horizontal="center" vertical="center" wrapText="1"/>
    </xf>
    <xf numFmtId="0" fontId="7" fillId="3" borderId="37" xfId="6" quotePrefix="1" applyFont="1" applyFill="1" applyBorder="1" applyAlignment="1" applyProtection="1">
      <alignment horizontal="center" vertical="center" wrapText="1"/>
    </xf>
    <xf numFmtId="0" fontId="7" fillId="3" borderId="37" xfId="6" quotePrefix="1" applyFont="1" applyFill="1" applyBorder="1" applyAlignment="1" applyProtection="1">
      <alignment horizontal="left" vertical="center" wrapText="1"/>
    </xf>
    <xf numFmtId="0" fontId="7" fillId="3" borderId="37" xfId="6" quotePrefix="1" applyFont="1" applyFill="1" applyBorder="1" applyAlignment="1" applyProtection="1">
      <alignment horizontal="left" vertical="center" wrapText="1"/>
      <protection locked="0"/>
    </xf>
    <xf numFmtId="0" fontId="7" fillId="8" borderId="38" xfId="8" quotePrefix="1" applyFont="1" applyFill="1" applyBorder="1" applyAlignment="1">
      <alignment vertical="center" wrapText="1"/>
    </xf>
    <xf numFmtId="0" fontId="7" fillId="3" borderId="39" xfId="6" quotePrefix="1" applyFont="1" applyFill="1" applyBorder="1" applyAlignment="1" applyProtection="1">
      <alignment horizontal="center" vertical="center" wrapText="1"/>
      <protection locked="0"/>
    </xf>
    <xf numFmtId="0" fontId="11" fillId="3" borderId="39" xfId="6" quotePrefix="1" applyFont="1" applyFill="1" applyBorder="1" applyAlignment="1" applyProtection="1">
      <alignment horizontal="center" vertical="center" wrapText="1"/>
    </xf>
    <xf numFmtId="0" fontId="7" fillId="3" borderId="39" xfId="6" quotePrefix="1" applyFont="1" applyFill="1" applyBorder="1" applyAlignment="1" applyProtection="1">
      <alignment horizontal="center" vertical="center" wrapText="1"/>
    </xf>
    <xf numFmtId="0" fontId="7" fillId="3" borderId="39" xfId="6" quotePrefix="1" applyFont="1" applyFill="1" applyBorder="1" applyAlignment="1" applyProtection="1">
      <alignment horizontal="left" vertical="center" wrapText="1"/>
    </xf>
    <xf numFmtId="0" fontId="7" fillId="3" borderId="39" xfId="6" quotePrefix="1" applyFont="1" applyFill="1" applyBorder="1" applyAlignment="1" applyProtection="1">
      <alignment horizontal="left" vertical="center" wrapText="1"/>
      <protection locked="0"/>
    </xf>
    <xf numFmtId="0" fontId="30" fillId="3" borderId="3" xfId="6" quotePrefix="1" applyFont="1" applyFill="1" applyBorder="1" applyAlignment="1" applyProtection="1">
      <alignment vertical="center" wrapText="1"/>
    </xf>
    <xf numFmtId="0" fontId="30" fillId="3" borderId="3" xfId="0" quotePrefix="1" applyFont="1" applyFill="1" applyBorder="1" applyAlignment="1" applyProtection="1">
      <alignment vertical="center" wrapText="1"/>
    </xf>
    <xf numFmtId="0" fontId="30" fillId="3" borderId="3" xfId="0" applyFont="1" applyFill="1" applyBorder="1" applyAlignment="1" applyProtection="1">
      <alignment vertical="center" wrapText="1"/>
    </xf>
    <xf numFmtId="0" fontId="29" fillId="3" borderId="3" xfId="6" quotePrefix="1" applyFont="1" applyFill="1" applyBorder="1" applyAlignment="1" applyProtection="1">
      <alignment horizontal="left" vertical="center" wrapText="1"/>
    </xf>
    <xf numFmtId="0" fontId="29" fillId="3" borderId="16" xfId="6" quotePrefix="1" applyFont="1" applyFill="1" applyBorder="1" applyAlignment="1" applyProtection="1">
      <alignment horizontal="left" vertical="center" wrapText="1"/>
    </xf>
    <xf numFmtId="0" fontId="29" fillId="3" borderId="30" xfId="6" quotePrefix="1" applyFont="1" applyFill="1" applyBorder="1" applyAlignment="1" applyProtection="1">
      <alignment horizontal="left" vertical="center" wrapText="1"/>
    </xf>
    <xf numFmtId="0" fontId="29" fillId="3" borderId="17" xfId="6" quotePrefix="1" applyFont="1" applyFill="1" applyBorder="1" applyAlignment="1" applyProtection="1">
      <alignment horizontal="left" vertical="center" wrapText="1"/>
    </xf>
    <xf numFmtId="0" fontId="29" fillId="3" borderId="16" xfId="0" quotePrefix="1" applyFont="1" applyFill="1" applyBorder="1" applyAlignment="1" applyProtection="1">
      <alignment horizontal="left" vertical="center" wrapText="1"/>
    </xf>
    <xf numFmtId="0" fontId="29" fillId="3" borderId="30" xfId="0" quotePrefix="1" applyFont="1" applyFill="1" applyBorder="1" applyAlignment="1" applyProtection="1">
      <alignment horizontal="left" vertical="center" wrapText="1"/>
    </xf>
    <xf numFmtId="0" fontId="29" fillId="3" borderId="17" xfId="0" quotePrefix="1" applyFont="1" applyFill="1" applyBorder="1" applyAlignment="1" applyProtection="1">
      <alignment horizontal="left" vertical="center" wrapText="1"/>
    </xf>
    <xf numFmtId="0" fontId="29" fillId="3" borderId="37" xfId="0" quotePrefix="1" applyFont="1" applyFill="1" applyBorder="1" applyAlignment="1" applyProtection="1">
      <alignment horizontal="left" vertical="center" wrapText="1"/>
    </xf>
    <xf numFmtId="0" fontId="29" fillId="3" borderId="39" xfId="0" quotePrefix="1" applyFont="1" applyFill="1" applyBorder="1" applyAlignment="1" applyProtection="1">
      <alignment horizontal="left" vertical="center" wrapText="1"/>
    </xf>
    <xf numFmtId="0" fontId="31" fillId="3" borderId="3" xfId="0" applyFont="1" applyFill="1" applyBorder="1" applyAlignment="1" applyProtection="1">
      <alignment vertical="center" wrapText="1"/>
    </xf>
    <xf numFmtId="0" fontId="29" fillId="3" borderId="3" xfId="6" quotePrefix="1" applyFont="1" applyFill="1" applyBorder="1" applyAlignment="1" applyProtection="1">
      <alignment horizontal="left" vertical="center" wrapText="1"/>
      <protection locked="0"/>
    </xf>
    <xf numFmtId="0" fontId="2" fillId="0" borderId="13" xfId="2" applyBorder="1" applyAlignment="1">
      <alignment horizontal="left" vertical="center"/>
    </xf>
    <xf numFmtId="0" fontId="2" fillId="0" borderId="15" xfId="2" applyBorder="1" applyAlignment="1">
      <alignment horizontal="left" vertical="center"/>
    </xf>
    <xf numFmtId="0" fontId="2" fillId="0" borderId="14" xfId="2" applyBorder="1" applyAlignment="1">
      <alignment horizontal="left" vertical="center"/>
    </xf>
    <xf numFmtId="164" fontId="7" fillId="0" borderId="13" xfId="5" quotePrefix="1" applyNumberFormat="1" applyFont="1" applyBorder="1" applyAlignment="1" applyProtection="1">
      <alignment horizontal="center" vertical="center"/>
    </xf>
    <xf numFmtId="164" fontId="7" fillId="0" borderId="14" xfId="5" quotePrefix="1" applyNumberFormat="1" applyFont="1" applyBorder="1" applyAlignment="1" applyProtection="1">
      <alignment horizontal="center" vertical="center"/>
    </xf>
    <xf numFmtId="0" fontId="7" fillId="5" borderId="3" xfId="7" applyFont="1" applyBorder="1" applyAlignment="1" applyProtection="1">
      <alignment horizontal="left" vertical="center" wrapText="1"/>
    </xf>
    <xf numFmtId="0" fontId="7" fillId="3" borderId="3" xfId="0" quotePrefix="1"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25" fillId="7" borderId="32" xfId="7" applyFont="1" applyFill="1" applyBorder="1" applyAlignment="1">
      <alignment horizontal="left" vertical="center" wrapText="1"/>
    </xf>
    <xf numFmtId="0" fontId="25" fillId="7" borderId="33" xfId="7" applyFont="1" applyFill="1" applyBorder="1" applyAlignment="1">
      <alignment horizontal="left" vertical="center" wrapText="1"/>
    </xf>
    <xf numFmtId="0" fontId="25" fillId="7" borderId="34" xfId="7" applyFont="1" applyFill="1" applyBorder="1" applyAlignment="1">
      <alignment horizontal="left" vertical="center" wrapText="1"/>
    </xf>
    <xf numFmtId="0" fontId="30" fillId="3" borderId="16" xfId="0" quotePrefix="1" applyFont="1" applyFill="1" applyBorder="1" applyAlignment="1" applyProtection="1">
      <alignment horizontal="left" vertical="center" wrapText="1"/>
    </xf>
    <xf numFmtId="0" fontId="30" fillId="3" borderId="18" xfId="0" quotePrefix="1" applyFont="1" applyFill="1" applyBorder="1" applyAlignment="1" applyProtection="1">
      <alignment horizontal="left" vertical="center" wrapText="1"/>
    </xf>
    <xf numFmtId="0" fontId="30" fillId="3" borderId="17" xfId="0" quotePrefix="1" applyFont="1" applyFill="1" applyBorder="1" applyAlignment="1" applyProtection="1">
      <alignment horizontal="left" vertical="center" wrapText="1"/>
    </xf>
    <xf numFmtId="0" fontId="28" fillId="3" borderId="7" xfId="0" applyFont="1" applyFill="1" applyBorder="1" applyAlignment="1" applyProtection="1">
      <alignment horizontal="left" vertical="top" wrapText="1"/>
    </xf>
    <xf numFmtId="0" fontId="28" fillId="3" borderId="0" xfId="0" applyFont="1" applyFill="1" applyBorder="1" applyAlignment="1" applyProtection="1">
      <alignment horizontal="left" vertical="top" wrapText="1"/>
    </xf>
    <xf numFmtId="1" fontId="7" fillId="0" borderId="10" xfId="5" quotePrefix="1" applyNumberFormat="1" applyFont="1" applyBorder="1" applyAlignment="1" applyProtection="1">
      <alignment horizontal="center" vertical="center"/>
      <protection locked="0"/>
    </xf>
    <xf numFmtId="1" fontId="7" fillId="0" borderId="11" xfId="5" quotePrefix="1" applyNumberFormat="1" applyFont="1" applyBorder="1" applyAlignment="1" applyProtection="1">
      <alignment horizontal="center" vertical="center"/>
      <protection locked="0"/>
    </xf>
    <xf numFmtId="0" fontId="30" fillId="3" borderId="16" xfId="6" quotePrefix="1" applyFont="1" applyFill="1" applyBorder="1" applyAlignment="1" applyProtection="1">
      <alignment horizontal="left" vertical="center" wrapText="1"/>
    </xf>
    <xf numFmtId="0" fontId="30" fillId="3" borderId="18" xfId="6" quotePrefix="1" applyFont="1" applyFill="1" applyBorder="1" applyAlignment="1" applyProtection="1">
      <alignment horizontal="left" vertical="center" wrapText="1"/>
    </xf>
    <xf numFmtId="0" fontId="30" fillId="3" borderId="17" xfId="6" quotePrefix="1" applyFont="1" applyFill="1" applyBorder="1" applyAlignment="1" applyProtection="1">
      <alignment horizontal="left" vertical="center" wrapText="1"/>
    </xf>
    <xf numFmtId="0" fontId="2" fillId="0" borderId="13" xfId="2" applyBorder="1" applyAlignment="1" applyProtection="1">
      <alignment horizontal="left" vertical="center"/>
      <protection locked="0"/>
    </xf>
    <xf numFmtId="0" fontId="2" fillId="0" borderId="15" xfId="2" applyBorder="1" applyAlignment="1" applyProtection="1">
      <alignment horizontal="left" vertical="center"/>
      <protection locked="0"/>
    </xf>
    <xf numFmtId="0" fontId="2" fillId="0" borderId="14" xfId="2" applyBorder="1" applyAlignment="1" applyProtection="1">
      <alignment horizontal="left" vertical="center"/>
      <protection locked="0"/>
    </xf>
    <xf numFmtId="0" fontId="7" fillId="5" borderId="16" xfId="7" applyFont="1" applyBorder="1" applyAlignment="1" applyProtection="1">
      <alignment horizontal="left" vertical="center" wrapText="1"/>
    </xf>
    <xf numFmtId="0" fontId="7" fillId="5" borderId="17" xfId="7" applyFont="1" applyBorder="1" applyAlignment="1" applyProtection="1">
      <alignment horizontal="left" vertical="center" wrapText="1"/>
    </xf>
    <xf numFmtId="0" fontId="7" fillId="3" borderId="3" xfId="6" quotePrefix="1" applyFont="1" applyFill="1" applyBorder="1" applyAlignment="1" applyProtection="1">
      <alignment horizontal="left" vertical="center" wrapText="1"/>
    </xf>
    <xf numFmtId="0" fontId="13" fillId="3" borderId="7"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164" fontId="7" fillId="0" borderId="12" xfId="5" quotePrefix="1" applyNumberFormat="1" applyFont="1" applyBorder="1" applyAlignment="1" applyProtection="1">
      <alignment horizontal="center" vertical="center"/>
    </xf>
    <xf numFmtId="164" fontId="7" fillId="0" borderId="11" xfId="5" quotePrefix="1" applyNumberFormat="1" applyFont="1" applyBorder="1" applyAlignment="1" applyProtection="1">
      <alignment horizontal="center" vertical="center"/>
    </xf>
  </cellXfs>
  <cellStyles count="9">
    <cellStyle name="20% - Accent1" xfId="6" builtinId="30"/>
    <cellStyle name="20% - Accent3" xfId="7" builtinId="38"/>
    <cellStyle name="20% - Accent6" xfId="8" builtinId="50"/>
    <cellStyle name="Accent1" xfId="4" builtinId="29"/>
    <cellStyle name="Explanatory Text" xfId="3" builtinId="53"/>
    <cellStyle name="Heading 1" xfId="1" builtinId="16"/>
    <cellStyle name="Heading 2" xfId="2" builtinId="17"/>
    <cellStyle name="Normal" xfId="0" builtinId="0"/>
    <cellStyle name="Percent" xfId="5" builtinId="5"/>
  </cellStyles>
  <dxfs count="19">
    <dxf>
      <font>
        <b val="0"/>
        <i val="0"/>
        <strike val="0"/>
        <condense val="0"/>
        <extend val="0"/>
        <outline val="0"/>
        <shadow val="0"/>
        <u val="none"/>
        <vertAlign val="baseline"/>
        <sz val="11"/>
        <color theme="9" tint="-0.249977111117893"/>
        <name val="Calibri Light"/>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theme="1"/>
        <name val="Calibri Light"/>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bottom style="thin">
          <color theme="0" tint="-0.249977111117893"/>
        </bottom>
      </border>
      <protection locked="1" hidden="0"/>
    </dxf>
    <dxf>
      <font>
        <b val="0"/>
        <i/>
        <strike val="0"/>
        <condense val="0"/>
        <extend val="0"/>
        <outline val="0"/>
        <shadow val="0"/>
        <u val="none"/>
        <vertAlign val="baseline"/>
        <sz val="11"/>
        <color theme="0" tint="-0.499984740745262"/>
        <name val="Calibri Light"/>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0"/>
    </dxf>
    <dxf>
      <font>
        <b val="0"/>
        <i/>
        <strike val="0"/>
        <condense val="0"/>
        <extend val="0"/>
        <outline val="0"/>
        <shadow val="0"/>
        <u val="none"/>
        <vertAlign val="baseline"/>
        <sz val="11"/>
        <color theme="0" tint="-0.249977111117893"/>
        <name val="Calibri Light"/>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11"/>
        <color theme="1"/>
        <name val="Calibri Light"/>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theme="1"/>
        <name val="Calibri Light"/>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11"/>
        <color theme="1"/>
        <name val="Calibri Light"/>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1" hidden="0"/>
    </dxf>
    <dxf>
      <font>
        <b val="0"/>
        <i val="0"/>
        <strike val="0"/>
        <condense val="0"/>
        <extend val="0"/>
        <outline val="0"/>
        <shadow val="0"/>
        <u val="none"/>
        <vertAlign val="baseline"/>
        <sz val="11"/>
        <color theme="1"/>
        <name val="Calibri Light"/>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11"/>
        <color theme="1"/>
        <name val="Calibri Light"/>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1" hidden="0"/>
    </dxf>
    <dxf>
      <font>
        <b val="0"/>
        <i val="0"/>
        <strike val="0"/>
        <condense val="0"/>
        <extend val="0"/>
        <outline val="0"/>
        <shadow val="0"/>
        <u val="none"/>
        <vertAlign val="baseline"/>
        <sz val="11"/>
        <color theme="1"/>
        <name val="Calibri Light"/>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11"/>
        <color theme="1"/>
        <name val="Calibri Light"/>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theme="1"/>
        <name val="Calibri Light"/>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11"/>
        <color theme="1"/>
        <name val="Calibri Light"/>
        <family val="2"/>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border>
      <protection locked="1" hidden="0"/>
    </dxf>
    <dxf>
      <font>
        <b val="0"/>
        <i val="0"/>
        <strike val="0"/>
        <condense val="0"/>
        <extend val="0"/>
        <outline val="0"/>
        <shadow val="0"/>
        <u val="none"/>
        <vertAlign val="baseline"/>
        <sz val="11"/>
        <color theme="1"/>
        <name val="Calibri Light"/>
        <family val="2"/>
        <scheme val="none"/>
      </font>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11"/>
        <color theme="0"/>
        <name val="Calibri"/>
        <family val="2"/>
        <scheme val="none"/>
      </font>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theme="1"/>
        <name val="Calibri Light"/>
        <family val="2"/>
        <scheme val="none"/>
      </font>
      <alignment horizontal="general" vertical="center" textRotation="0" wrapText="1" indent="0" justifyLastLine="0" shrinkToFit="0" readingOrder="0"/>
      <border diagonalUp="0" diagonalDown="0" outline="0">
        <left/>
        <right style="thin">
          <color theme="0" tint="-0.249977111117893"/>
        </right>
        <top/>
        <bottom style="thin">
          <color theme="0" tint="-0.249977111117893"/>
        </bottom>
      </border>
      <protection locked="1" hidden="0"/>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s>
  <tableStyles count="0" defaultTableStyle="TableStyleMedium2" defaultPivotStyle="PivotStyleLight16"/>
  <colors>
    <mruColors>
      <color rgb="FFF7575B"/>
      <color rgb="FFFFF3B7"/>
      <color rgb="FF8DE3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5</xdr:row>
          <xdr:rowOff>0</xdr:rowOff>
        </xdr:from>
        <xdr:to>
          <xdr:col>1</xdr:col>
          <xdr:colOff>1390650</xdr:colOff>
          <xdr:row>7</xdr:row>
          <xdr:rowOff>38100</xdr:rowOff>
        </xdr:to>
        <xdr:sp macro="" textlink="">
          <xdr:nvSpPr>
            <xdr:cNvPr id="1041" name="CommandButton21"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1332442</xdr:colOff>
      <xdr:row>0</xdr:row>
      <xdr:rowOff>185207</xdr:rowOff>
    </xdr:from>
    <xdr:to>
      <xdr:col>5</xdr:col>
      <xdr:colOff>3253562</xdr:colOff>
      <xdr:row>3</xdr:row>
      <xdr:rowOff>97677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49025" y="185207"/>
          <a:ext cx="1921120" cy="589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3021084</xdr:colOff>
      <xdr:row>1</xdr:row>
      <xdr:rowOff>56884</xdr:rowOff>
    </xdr:from>
    <xdr:to>
      <xdr:col>9</xdr:col>
      <xdr:colOff>1840709</xdr:colOff>
      <xdr:row>4</xdr:row>
      <xdr:rowOff>65352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11490" y="247384"/>
          <a:ext cx="2212907" cy="6871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3024187</xdr:colOff>
      <xdr:row>1</xdr:row>
      <xdr:rowOff>59532</xdr:rowOff>
    </xdr:from>
    <xdr:to>
      <xdr:col>7</xdr:col>
      <xdr:colOff>1843813</xdr:colOff>
      <xdr:row>4</xdr:row>
      <xdr:rowOff>68000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12187" y="250032"/>
          <a:ext cx="2212907" cy="6871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4161703</xdr:colOff>
      <xdr:row>2</xdr:row>
      <xdr:rowOff>21166</xdr:rowOff>
    </xdr:from>
    <xdr:to>
      <xdr:col>9</xdr:col>
      <xdr:colOff>1909765</xdr:colOff>
      <xdr:row>5</xdr:row>
      <xdr:rowOff>124884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44703" y="402166"/>
          <a:ext cx="2214229" cy="68580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87587F-76DD-4AE1-9E18-63F422285DB4}" name="Table2" displayName="Table2" ref="A9:H37" headerRowCount="0" totalsRowShown="0" headerRowBorderDxfId="18" tableBorderDxfId="17" totalsRowBorderDxfId="16">
  <tableColumns count="8">
    <tableColumn id="1" xr3:uid="{3EBAC4B5-A994-434C-865F-0BE88D20E004}" name="Column1" headerRowDxfId="15" dataDxfId="14" headerRowCellStyle="20% - Accent3" dataCellStyle="20% - Accent3"/>
    <tableColumn id="2" xr3:uid="{83750BDE-44AB-4886-B9CF-5E330C36BE9B}" name="Column2" headerRowDxfId="13" dataDxfId="12" headerRowCellStyle="20% - Accent6" dataCellStyle="20% - Accent6"/>
    <tableColumn id="3" xr3:uid="{9EC1F8A6-52D2-42EA-8816-DE65FA5D6A52}" name="Column3" headerRowDxfId="11" dataDxfId="10" headerRowCellStyle="20% - Accent1" dataCellStyle="20% - Accent1"/>
    <tableColumn id="4" xr3:uid="{DBC9EF76-E0BB-414D-A206-9AEA33BCFEF3}" name="Column4" headerRowDxfId="9" dataDxfId="8" headerRowCellStyle="20% - Accent1" dataCellStyle="20% - Accent1"/>
    <tableColumn id="5" xr3:uid="{16FCFDBE-0B7B-4DD5-B2DB-6D9BDA0A7CC0}" name="Column5" headerRowDxfId="7" dataDxfId="6" headerRowCellStyle="20% - Accent1" dataCellStyle="20% - Accent1"/>
    <tableColumn id="6" xr3:uid="{BD54A985-CF71-47BD-BEFB-0641A57FD68E}" name="Column6" headerRowDxfId="5" dataDxfId="4" headerRowCellStyle="20% - Accent1" dataCellStyle="20% - Accent1"/>
    <tableColumn id="7" xr3:uid="{BE319996-247C-4DB2-9138-6844EB093EB4}" name="Column7" headerRowDxfId="3" dataDxfId="2"/>
    <tableColumn id="8" xr3:uid="{FB5D70C4-EFA7-467D-8702-EED14F368B8C}" name="Column8" headerRowDxfId="1"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M47"/>
  <sheetViews>
    <sheetView showGridLines="0" zoomScale="80" zoomScaleNormal="80" workbookViewId="0">
      <selection activeCell="F10" sqref="F10"/>
    </sheetView>
  </sheetViews>
  <sheetFormatPr defaultRowHeight="15" x14ac:dyDescent="0.25"/>
  <cols>
    <col min="1" max="1" width="5.5703125" customWidth="1"/>
    <col min="2" max="2" width="50.7109375" customWidth="1"/>
    <col min="3" max="3" width="50.7109375" style="4" customWidth="1"/>
    <col min="4" max="4" width="20.7109375" customWidth="1"/>
    <col min="5" max="5" width="20.7109375" style="1" customWidth="1"/>
    <col min="6" max="6" width="50.7109375" customWidth="1"/>
    <col min="7" max="7" width="80.7109375" customWidth="1"/>
    <col min="8" max="8" width="50.85546875" style="66" customWidth="1"/>
    <col min="9" max="9" width="34.7109375" style="66" customWidth="1"/>
    <col min="10" max="13" width="9.140625" style="66"/>
  </cols>
  <sheetData>
    <row r="2" spans="1:12" ht="18.75" x14ac:dyDescent="0.3">
      <c r="A2" s="6"/>
      <c r="B2" s="6"/>
      <c r="C2" s="10"/>
      <c r="D2" s="6"/>
      <c r="E2" s="7"/>
      <c r="F2" s="6"/>
    </row>
    <row r="3" spans="1:12" ht="18.75" x14ac:dyDescent="0.3">
      <c r="A3" s="6"/>
      <c r="B3" s="6"/>
      <c r="C3" s="10"/>
      <c r="D3" s="6"/>
      <c r="E3" s="7"/>
      <c r="F3" s="6"/>
    </row>
    <row r="4" spans="1:12" ht="19.5" thickBot="1" x14ac:dyDescent="0.35">
      <c r="A4" s="6"/>
      <c r="B4" s="9" t="s">
        <v>2</v>
      </c>
      <c r="C4" s="11"/>
      <c r="D4" s="8"/>
      <c r="E4" s="8"/>
      <c r="F4" s="8"/>
    </row>
    <row r="5" spans="1:12" ht="15.75" thickTop="1" x14ac:dyDescent="0.25"/>
    <row r="10" spans="1:12" ht="18" thickBot="1" x14ac:dyDescent="0.35">
      <c r="B10" s="2" t="s">
        <v>4</v>
      </c>
      <c r="C10" s="5"/>
      <c r="D10" s="2"/>
      <c r="E10" s="3"/>
      <c r="F10" s="2"/>
    </row>
    <row r="11" spans="1:12" ht="16.5" thickTop="1" thickBot="1" x14ac:dyDescent="0.3"/>
    <row r="12" spans="1:12" ht="18" thickBot="1" x14ac:dyDescent="0.3">
      <c r="B12" s="165" t="s">
        <v>3</v>
      </c>
      <c r="C12" s="166"/>
      <c r="D12" s="166"/>
      <c r="E12" s="167"/>
      <c r="F12" s="41"/>
      <c r="G12" s="41"/>
      <c r="H12" s="41"/>
      <c r="I12" s="41"/>
      <c r="J12" s="60"/>
      <c r="K12" s="60"/>
      <c r="L12" s="60"/>
    </row>
    <row r="13" spans="1:12" ht="15.75" thickBot="1" x14ac:dyDescent="0.3">
      <c r="B13" s="59"/>
      <c r="C13" s="40"/>
      <c r="D13" s="40"/>
      <c r="E13" s="40"/>
      <c r="F13" s="40"/>
      <c r="G13" s="40"/>
      <c r="H13" s="40"/>
      <c r="I13" s="40"/>
      <c r="J13" s="44"/>
      <c r="K13" s="44"/>
      <c r="L13" s="68"/>
    </row>
    <row r="14" spans="1:12" ht="15.75" thickBot="1" x14ac:dyDescent="0.3">
      <c r="B14" s="31" t="s">
        <v>41</v>
      </c>
      <c r="C14" s="168">
        <f>E14</f>
        <v>0</v>
      </c>
      <c r="D14" s="169"/>
      <c r="E14" s="32">
        <f>J15+K15</f>
        <v>0</v>
      </c>
      <c r="F14" s="27"/>
      <c r="G14" s="27"/>
      <c r="H14" s="40"/>
      <c r="I14" s="40"/>
      <c r="J14" s="27"/>
      <c r="K14" s="27"/>
      <c r="L14" s="68"/>
    </row>
    <row r="15" spans="1:12" x14ac:dyDescent="0.25">
      <c r="B15" s="19"/>
      <c r="C15" s="20"/>
      <c r="D15" s="20"/>
      <c r="E15" s="20"/>
      <c r="F15" s="33"/>
      <c r="G15" s="33"/>
      <c r="H15" s="40"/>
      <c r="I15" s="40"/>
      <c r="J15" s="42">
        <f>SUM(J17:J61)</f>
        <v>0</v>
      </c>
      <c r="K15" s="42">
        <f>SUM(K17:K61)</f>
        <v>0</v>
      </c>
      <c r="L15" s="68"/>
    </row>
    <row r="16" spans="1:12" x14ac:dyDescent="0.25">
      <c r="B16" s="58" t="s">
        <v>6</v>
      </c>
      <c r="C16" s="58" t="s">
        <v>7</v>
      </c>
      <c r="D16" s="50" t="s">
        <v>42</v>
      </c>
      <c r="E16" s="50" t="s">
        <v>34</v>
      </c>
      <c r="F16" s="58" t="s">
        <v>118</v>
      </c>
      <c r="G16" s="50" t="s">
        <v>125</v>
      </c>
      <c r="H16" s="50" t="s">
        <v>126</v>
      </c>
      <c r="I16" s="58" t="s">
        <v>44</v>
      </c>
      <c r="J16" s="43" t="s">
        <v>43</v>
      </c>
      <c r="K16" s="43" t="s">
        <v>43</v>
      </c>
      <c r="L16" s="44" t="s">
        <v>34</v>
      </c>
    </row>
    <row r="17" spans="2:12" ht="60" x14ac:dyDescent="0.25">
      <c r="B17" s="52" t="s">
        <v>8</v>
      </c>
      <c r="C17" s="34" t="s">
        <v>82</v>
      </c>
      <c r="D17" s="35"/>
      <c r="E17" s="37" t="str">
        <f>IF(D17="No","Medium",IF(D17="Yes","None",IF(D17="Frequently","Low",IF(D17="Infrequently","Medium",IF(D17="Not Applicable","None",IF(D17="","None"))))))</f>
        <v>None</v>
      </c>
      <c r="F17" s="57" t="str">
        <f>IF(OR(D17="No",D17="Frequently",D17="Infrequently"),"Efficiency, Cost of maintenance, Speed of delivery, ","")</f>
        <v/>
      </c>
      <c r="G17" s="61"/>
      <c r="H17" s="64" t="s">
        <v>179</v>
      </c>
      <c r="I17" s="55" t="s">
        <v>158</v>
      </c>
      <c r="J17" s="45">
        <f>IF(D17="Yes",10,IF(D17="No",0,IF(D17="Frequently",5,IF(D17="Infrequently",2,IF(D17="Not Applicable",0,IF(D17="",0))))))</f>
        <v>0</v>
      </c>
      <c r="K17" s="45" t="b">
        <f t="shared" ref="K17:K23" si="0">IF(E17=$K$6,$L$6,IF(E17=$K$7,$L$7,IF(E17=$K$8,$L$8,IF(E17=$K$9,$L$9))))</f>
        <v>0</v>
      </c>
      <c r="L17" s="44" t="s">
        <v>35</v>
      </c>
    </row>
    <row r="18" spans="2:12" ht="30" x14ac:dyDescent="0.25">
      <c r="B18" s="52" t="s">
        <v>9</v>
      </c>
      <c r="C18" s="34" t="s">
        <v>83</v>
      </c>
      <c r="D18" s="35"/>
      <c r="E18" s="37" t="str">
        <f>IF(D18="No","Low",IF(D18="Yes","None",IF(D18="Frequently","Low",IF(D18="Infrequently","Low",IF(D18="Not Applicable","None",IF(D18="","None"))))))</f>
        <v>None</v>
      </c>
      <c r="F18" s="57" t="str">
        <f>IF(OR(D18="No",D18="Frequently",D18="Infrequently"),"Cost of maintenance","")</f>
        <v/>
      </c>
      <c r="G18" s="61"/>
      <c r="H18" s="64" t="s">
        <v>159</v>
      </c>
      <c r="I18" s="55" t="s">
        <v>71</v>
      </c>
      <c r="J18" s="45">
        <f>IF(D18="Yes",10,IF(D18="No",0,IF(D18="Frequently",5,IF(D18="Infrequently",2,IF(D18="Not Applicable",0,IF(D18="",0))))))</f>
        <v>0</v>
      </c>
      <c r="K18" s="45" t="b">
        <f t="shared" si="0"/>
        <v>0</v>
      </c>
      <c r="L18" s="28" t="s">
        <v>37</v>
      </c>
    </row>
    <row r="19" spans="2:12" ht="30" x14ac:dyDescent="0.25">
      <c r="B19" s="52" t="s">
        <v>10</v>
      </c>
      <c r="C19" s="34" t="s">
        <v>84</v>
      </c>
      <c r="D19" s="35"/>
      <c r="E19" s="37" t="str">
        <f>IF(D19="No","Low",IF(D19="Yes","None",IF(D19="Frequently","Low",IF(D19="Infrequently","Low",IF(D19="Not Applicable","None",IF(D19="","None"))))))</f>
        <v>None</v>
      </c>
      <c r="F19" s="57" t="str">
        <f>IF(OR(D19="No",D19="Frequently",D19="Infrequently"),"Cost of maintenance","")</f>
        <v/>
      </c>
      <c r="G19" s="61"/>
      <c r="H19" s="64" t="s">
        <v>159</v>
      </c>
      <c r="I19" s="55" t="s">
        <v>71</v>
      </c>
      <c r="J19" s="45">
        <f>IF(D19="Yes",10,IF(D19="No",0,IF(D19="Frequently",5,IF(D19="Infrequently",2,IF(D19="Not Applicable",0,IF(D19="",0))))))</f>
        <v>0</v>
      </c>
      <c r="K19" s="45" t="b">
        <f t="shared" si="0"/>
        <v>0</v>
      </c>
      <c r="L19" s="28" t="s">
        <v>38</v>
      </c>
    </row>
    <row r="20" spans="2:12" ht="45" x14ac:dyDescent="0.25">
      <c r="B20" s="170" t="s">
        <v>11</v>
      </c>
      <c r="C20" s="34" t="s">
        <v>85</v>
      </c>
      <c r="D20" s="35"/>
      <c r="E20" s="37" t="str">
        <f>IF(D20="No","Medium",IF(D20="Yes","None",IF(D20="Frequently","Low",IF(D20="Infrequently","Medium",IF(D20="Not Applicable","None",IF(D20="","None"))))))</f>
        <v>None</v>
      </c>
      <c r="F20" s="57" t="str">
        <f>IF(OR(D20="No",D20="Frequently",D20="Infrequently"),"Exception Rates, Efficiency","")</f>
        <v/>
      </c>
      <c r="G20" s="61"/>
      <c r="H20" s="64" t="s">
        <v>160</v>
      </c>
      <c r="I20" s="171" t="s">
        <v>161</v>
      </c>
      <c r="J20" s="45">
        <f>IF(D20="Yes",10,IF(D20="No",0,IF(D20="Frequently",5,IF(D20="Infrequently",2,IF(D20="Not Applicable",0,IF(D20="",0))))))</f>
        <v>0</v>
      </c>
      <c r="K20" s="45" t="b">
        <f t="shared" si="0"/>
        <v>0</v>
      </c>
      <c r="L20" s="28" t="s">
        <v>39</v>
      </c>
    </row>
    <row r="21" spans="2:12" ht="45" x14ac:dyDescent="0.25">
      <c r="B21" s="170"/>
      <c r="C21" s="34" t="s">
        <v>154</v>
      </c>
      <c r="D21" s="35"/>
      <c r="E21" s="37" t="str">
        <f>IF(D21="Yes","High",IF(D21="No","None",IF(D21="Frequently","High",IF(D21="Infrequently","Medium",IF(D21="Not Applicable","None",IF(D21="","None"))))))</f>
        <v>None</v>
      </c>
      <c r="F21" s="57" t="str">
        <f>IF(OR(D21="Yes",D21="Frequently",D21="Infrequently"),"Security","")</f>
        <v/>
      </c>
      <c r="G21" s="61"/>
      <c r="H21" s="64" t="s">
        <v>162</v>
      </c>
      <c r="I21" s="171"/>
      <c r="J21" s="45">
        <f>IF(D21="No",10,IF(D21="Yes",0,IF(D21="Frequently",5,IF(D21="Infrequently",2,IF(D21="Not Applicable",0,IF(D21="",0))))))</f>
        <v>0</v>
      </c>
      <c r="K21" s="45" t="b">
        <f t="shared" si="0"/>
        <v>0</v>
      </c>
      <c r="L21" s="60"/>
    </row>
    <row r="22" spans="2:12" ht="30" x14ac:dyDescent="0.25">
      <c r="B22" s="170"/>
      <c r="C22" s="34" t="s">
        <v>86</v>
      </c>
      <c r="D22" s="35"/>
      <c r="E22" s="37" t="str">
        <f>IF(D22="Yes","Medium",IF(D22="No","None",IF(D22="Frequently","Low",IF(D22="Infrequently","Medium",IF(D22="Not Applicable","None",IF(D22="","None"))))))</f>
        <v>None</v>
      </c>
      <c r="F22" s="57" t="str">
        <f>IF(OR(D22="Yes",D22="Frequently",D22="Infrequently"),"Exception Rates","")</f>
        <v/>
      </c>
      <c r="G22" s="61"/>
      <c r="H22" s="64" t="s">
        <v>163</v>
      </c>
      <c r="I22" s="171"/>
      <c r="J22" s="45">
        <f>IF(D22="No",10,IF(D22="Yes",0,IF(D22="Frequently",5,IF(D22="Infrequently",2,IF(D22="Not Applicable",0,IF(D22="",0))))))</f>
        <v>0</v>
      </c>
      <c r="K22" s="45" t="b">
        <f t="shared" si="0"/>
        <v>0</v>
      </c>
      <c r="L22" s="60"/>
    </row>
    <row r="23" spans="2:12" ht="45" x14ac:dyDescent="0.25">
      <c r="B23" s="170"/>
      <c r="C23" s="34" t="s">
        <v>155</v>
      </c>
      <c r="D23" s="35"/>
      <c r="E23" s="37" t="str">
        <f>IF(D23="Yes","Medium",IF(D23="No","None",IF(D23="Frequently","Medium",IF(D23="Infrequently","Low",IF(D23="Not Applicable","None",IF(D23="","None"))))))</f>
        <v>None</v>
      </c>
      <c r="F23" s="57" t="str">
        <f>IF(OR(D23="Yes",D23="Frequently",D23="Infrequently"),"Efficiency, Exception Rates","")</f>
        <v/>
      </c>
      <c r="G23" s="61"/>
      <c r="H23" s="64" t="s">
        <v>180</v>
      </c>
      <c r="I23" s="171"/>
      <c r="J23" s="45">
        <f>IF(D23="No",10,IF(D23="Yes",0,IF(D23="Frequently",5,IF(D23="Infrequently",2,IF(D23="Not Applicable",0,IF(D23="",0))))))</f>
        <v>0</v>
      </c>
      <c r="K23" s="45" t="b">
        <f t="shared" si="0"/>
        <v>0</v>
      </c>
      <c r="L23" s="60"/>
    </row>
    <row r="24" spans="2:12" ht="60" x14ac:dyDescent="0.25">
      <c r="B24" s="52" t="s">
        <v>12</v>
      </c>
      <c r="C24" s="34" t="s">
        <v>87</v>
      </c>
      <c r="D24" s="35"/>
      <c r="E24" s="37" t="str">
        <f>IF(D24="No","Low",IF(D24="Yes","None",IF(D24="Frequently","Low",IF(D24="Infrequently","Low",IF(D24="Not Applicable","None",IF(D24="","None"))))))</f>
        <v>None</v>
      </c>
      <c r="F24" s="57" t="str">
        <f>IF(OR(D24="No",D24="Frequently",D24="Infrequently"),"Re-use, Ease of comprehension","")</f>
        <v/>
      </c>
      <c r="G24" s="61"/>
      <c r="H24" s="64" t="s">
        <v>165</v>
      </c>
      <c r="I24" s="55" t="s">
        <v>71</v>
      </c>
      <c r="J24" s="45">
        <f>IF(D24="Yes",10,IF(D24="No",0,IF(D24="Frequently",5,IF(D24="Infrequently",2,IF(D24="Not Applicable",0,IF(D24="",0))))))</f>
        <v>0</v>
      </c>
      <c r="K24" s="45">
        <f>IF(E24=$K$6,$L$6,IF(E24=$K$7,$L$7,IF(E24=$K$8,$L$8,IF(E24=$K$9,$L$9))))/2</f>
        <v>0</v>
      </c>
      <c r="L24" s="60"/>
    </row>
    <row r="25" spans="2:12" x14ac:dyDescent="0.25">
      <c r="B25" s="52" t="s">
        <v>13</v>
      </c>
      <c r="C25" s="34" t="s">
        <v>88</v>
      </c>
      <c r="D25" s="35"/>
      <c r="E25" s="37" t="str">
        <f>IF(D25="No","Low",IF(D25="Yes","None",IF(D25="Frequently","Low",IF(D25="Infrequently","Low",IF(D25="Not Applicable","None",IF(D25="","None"))))))</f>
        <v>None</v>
      </c>
      <c r="F25" s="57" t="str">
        <f>IF(OR(D25="No",D25="Frequently",D25="Infrequently"),"Efficiency","")</f>
        <v/>
      </c>
      <c r="G25" s="61"/>
      <c r="H25" s="64"/>
      <c r="I25" s="55" t="s">
        <v>71</v>
      </c>
      <c r="J25" s="45">
        <f>IF(D25="Yes",10,IF(D25="No",0,IF(D25="Frequently",5,IF(D25="Infrequently",2,IF(D25="Not Applicable",0,IF(D25="",0))))))</f>
        <v>0</v>
      </c>
      <c r="K25" s="45">
        <f>IF(E25=$K$6,$L$6,IF(E25=$K$7,$L$7,IF(E25=$K$8,$L$8,IF(E25=$K$9,$L$9))))/2</f>
        <v>0</v>
      </c>
      <c r="L25" s="60"/>
    </row>
    <row r="26" spans="2:12" ht="60" x14ac:dyDescent="0.25">
      <c r="B26" s="170" t="s">
        <v>14</v>
      </c>
      <c r="C26" s="34" t="s">
        <v>89</v>
      </c>
      <c r="D26" s="35"/>
      <c r="E26" s="37" t="str">
        <f>IF(D26="No","Medium",IF(D26="Yes","None",IF(D26="Frequently","Low",IF(D26="Infrequently","Medium",IF(D26="Not Applicable","None",IF(D26="","None"))))))</f>
        <v>None</v>
      </c>
      <c r="F26" s="57" t="str">
        <f>IF(OR(D26="No",D26="Frequently",D26="Infrequently"),"Exception Rates","")</f>
        <v/>
      </c>
      <c r="G26" s="61"/>
      <c r="H26" s="64" t="s">
        <v>181</v>
      </c>
      <c r="I26" s="172"/>
      <c r="J26" s="45">
        <f>IF(D26="Yes",10,IF(D26="No",0,IF(D26="Frequently",5,IF(D26="Infrequently",2,IF(D26="Not Applicable",0,IF(D26="",0))))))</f>
        <v>0</v>
      </c>
      <c r="K26" s="45" t="b">
        <f>IF(E26=$K$6,$L$6,IF(E26=$K$7,$L$7,IF(E26=$K$8,$L$8,IF(E26=$K$9,$L$9))))</f>
        <v>0</v>
      </c>
      <c r="L26" s="60"/>
    </row>
    <row r="27" spans="2:12" ht="45" x14ac:dyDescent="0.25">
      <c r="B27" s="170"/>
      <c r="C27" s="34" t="s">
        <v>90</v>
      </c>
      <c r="D27" s="35"/>
      <c r="E27" s="37" t="str">
        <f>IF(D27="No","Medium",IF(D27="Yes","None",IF(D27="Frequently","Low",IF(D27="Infrequently","Medium",IF(D27="Not Applicable","None",IF(D27="","None"))))))</f>
        <v>None</v>
      </c>
      <c r="F27" s="57" t="str">
        <f>IF(OR(D27="No",D27="Frequently",D27="Infrequently"),"Re-use, Exception Rates","")</f>
        <v/>
      </c>
      <c r="G27" s="61"/>
      <c r="H27" s="64" t="s">
        <v>167</v>
      </c>
      <c r="I27" s="172"/>
      <c r="J27" s="45">
        <f>IF(D27="Yes",10,IF(D27="No",0,IF(D27="Frequently",5,IF(D27="Infrequently",2,IF(D27="Not Applicable",0,IF(D27="",0))))))</f>
        <v>0</v>
      </c>
      <c r="K27" s="45" t="b">
        <f>IF(E27=$K$6,$L$6,IF(E27=$K$7,$L$7,IF(E27=$K$8,$L$8,IF(E27=$K$9,$L$9))))</f>
        <v>0</v>
      </c>
      <c r="L27" s="60"/>
    </row>
    <row r="28" spans="2:12" ht="30" x14ac:dyDescent="0.25">
      <c r="B28" s="52" t="s">
        <v>15</v>
      </c>
      <c r="C28" s="34" t="s">
        <v>91</v>
      </c>
      <c r="D28" s="35"/>
      <c r="E28" s="37" t="str">
        <f>IF(D28="Yes","Medium",IF(D28="No","None",IF(D28="Frequently","Low",IF(D28="Infrequently","Medium",IF(D28="Not Applicable","None",IF(D28="","None"))))))</f>
        <v>None</v>
      </c>
      <c r="F28" s="57" t="str">
        <f>IF(OR(D28="Yes"),"Exception Rates","")</f>
        <v/>
      </c>
      <c r="G28" s="61"/>
      <c r="H28" s="64" t="s">
        <v>144</v>
      </c>
      <c r="I28" s="55" t="s">
        <v>71</v>
      </c>
      <c r="J28" s="45">
        <f>IF(D28="No",10,IF(D28="Yes",0, IF(D28="Frequently",5,IF(D28="Infrequently",2,IF(D28="Not Applicable",0,IF(D28="",0))))))</f>
        <v>0</v>
      </c>
      <c r="K28" s="45">
        <f>IF(E28=$K$6,$L$6,IF(E28=$K$7,$L$7,IF(E28=$K$8,$L$8,IF(E28=$K$9,$L$9))))/2</f>
        <v>0</v>
      </c>
      <c r="L28" s="60"/>
    </row>
    <row r="29" spans="2:12" ht="45" x14ac:dyDescent="0.25">
      <c r="B29" s="170" t="s">
        <v>16</v>
      </c>
      <c r="C29" s="34" t="s">
        <v>92</v>
      </c>
      <c r="D29" s="35"/>
      <c r="E29" s="37" t="str">
        <f>IF(D29="No","Medium",IF(D29="Yes","None",IF(D29="Frequently","Low",IF(D29="Infrequently","Medium",IF(D29="Not Applicable","None",IF(D29="","None"))))))</f>
        <v>None</v>
      </c>
      <c r="F29" s="57" t="str">
        <f>IF(OR(D29="No",D29="Frequently",D29="Infrequently"),"Accuracy, Exception Rates","")</f>
        <v/>
      </c>
      <c r="G29" s="61"/>
      <c r="H29" s="64" t="s">
        <v>168</v>
      </c>
      <c r="I29" s="171" t="s">
        <v>169</v>
      </c>
      <c r="J29" s="45">
        <f t="shared" ref="J29:J34" si="1">IF(D29="Yes",10,IF(D29="No",0,IF(D29="Frequently",5,IF(D29="Infrequently",2,IF(D29="Not Applicable",0,IF(D29="",0))))))</f>
        <v>0</v>
      </c>
      <c r="K29" s="45" t="b">
        <f t="shared" ref="K29:K36" si="2">IF(E29=$K$6,$L$6,IF(E29=$K$7,$L$7,IF(E29=$K$8,$L$8,IF(E29=$K$9,$L$9))))</f>
        <v>0</v>
      </c>
      <c r="L29" s="60"/>
    </row>
    <row r="30" spans="2:12" ht="30" x14ac:dyDescent="0.25">
      <c r="B30" s="170"/>
      <c r="C30" s="34" t="s">
        <v>93</v>
      </c>
      <c r="D30" s="35"/>
      <c r="E30" s="37" t="str">
        <f>IF(D30="No","Medium",IF(D30="Yes","None",IF(D30="Frequently","Low",IF(D30="Infrequently","Medium",IF(D30="Not Applicable","None",IF(D30="","None"))))))</f>
        <v>None</v>
      </c>
      <c r="F30" s="57" t="str">
        <f>IF(OR(D30="No",D30="Frequently",D30="Infrequently"),"Accuracy, Exception Rates","")</f>
        <v/>
      </c>
      <c r="G30" s="61"/>
      <c r="H30" s="64" t="s">
        <v>182</v>
      </c>
      <c r="I30" s="171"/>
      <c r="J30" s="45">
        <f t="shared" si="1"/>
        <v>0</v>
      </c>
      <c r="K30" s="45" t="b">
        <f t="shared" si="2"/>
        <v>0</v>
      </c>
      <c r="L30" s="60"/>
    </row>
    <row r="31" spans="2:12" ht="45" x14ac:dyDescent="0.25">
      <c r="B31" s="170"/>
      <c r="C31" s="34" t="s">
        <v>94</v>
      </c>
      <c r="D31" s="35"/>
      <c r="E31" s="37" t="str">
        <f>IF(D31="No","Medium",IF(D31="Yes","None",IF(D31="Frequently","Low",IF(D31="Infrequently","Medium",IF(D31="Not Applicable","None",IF(D31="","None"))))))</f>
        <v>None</v>
      </c>
      <c r="F31" s="57" t="str">
        <f>IF(OR(D31="No",D31="Frequently",D31="Infrequently"),"Efficiency, Exception Rates","")</f>
        <v/>
      </c>
      <c r="G31" s="61"/>
      <c r="H31" s="64" t="s">
        <v>183</v>
      </c>
      <c r="I31" s="171"/>
      <c r="J31" s="45">
        <f t="shared" si="1"/>
        <v>0</v>
      </c>
      <c r="K31" s="45" t="b">
        <f t="shared" si="2"/>
        <v>0</v>
      </c>
      <c r="L31" s="60"/>
    </row>
    <row r="32" spans="2:12" ht="30" x14ac:dyDescent="0.25">
      <c r="B32" s="170"/>
      <c r="C32" s="34" t="s">
        <v>156</v>
      </c>
      <c r="D32" s="35"/>
      <c r="E32" s="37" t="str">
        <f>IF(D32="No","Medium",IF(D32="Yes","None",IF(D32="Frequently","Low",IF(D32="Infrequently","Medium",IF(D32="Not Applicable","None",IF(D32="","None"))))))</f>
        <v>None</v>
      </c>
      <c r="F32" s="57" t="str">
        <f>IF(OR(D32="No",D32="Frequently",D32="Infrequently"),"Cost of maintenance","")</f>
        <v/>
      </c>
      <c r="G32" s="61"/>
      <c r="H32" s="64" t="s">
        <v>119</v>
      </c>
      <c r="I32" s="171"/>
      <c r="J32" s="45">
        <f t="shared" si="1"/>
        <v>0</v>
      </c>
      <c r="K32" s="45" t="b">
        <f t="shared" si="2"/>
        <v>0</v>
      </c>
      <c r="L32" s="60"/>
    </row>
    <row r="33" spans="2:12" ht="45" x14ac:dyDescent="0.25">
      <c r="B33" s="170"/>
      <c r="C33" s="34" t="s">
        <v>95</v>
      </c>
      <c r="D33" s="35"/>
      <c r="E33" s="37" t="str">
        <f>IF(D33="No","Medium",IF(D33="Yes","None",IF(D33="Frequently","Low",IF(D33="Infrequently","Medium",IF(D33="Not Applicable","None",IF(D33="","None"))))))</f>
        <v>None</v>
      </c>
      <c r="F33" s="57" t="str">
        <f>IF(OR(D33="No",D33="Frequently",D33="Infrequently"),"Cost of maintenance","")</f>
        <v/>
      </c>
      <c r="G33" s="61"/>
      <c r="H33" s="64" t="s">
        <v>172</v>
      </c>
      <c r="I33" s="171"/>
      <c r="J33" s="45">
        <f t="shared" si="1"/>
        <v>0</v>
      </c>
      <c r="K33" s="45" t="b">
        <f t="shared" si="2"/>
        <v>0</v>
      </c>
      <c r="L33" s="60"/>
    </row>
    <row r="34" spans="2:12" ht="30" x14ac:dyDescent="0.25">
      <c r="B34" s="170" t="s">
        <v>17</v>
      </c>
      <c r="C34" s="34" t="s">
        <v>96</v>
      </c>
      <c r="D34" s="35"/>
      <c r="E34" s="37" t="str">
        <f t="shared" ref="E34" si="3">IF(D34="No","High",IF(D34="Yes","None",IF(D34="Frequently","Low",IF(D34="Infrequently","Medium",IF(D34="Not Applicable","None",IF(D34="","None"))))))</f>
        <v>None</v>
      </c>
      <c r="F34" s="57" t="str">
        <f>IF(OR(D34="No",D34="Frequently",D34="Infrequently"),"Re-use","")</f>
        <v/>
      </c>
      <c r="G34" s="61"/>
      <c r="H34" s="64" t="s">
        <v>120</v>
      </c>
      <c r="I34" s="171" t="s">
        <v>173</v>
      </c>
      <c r="J34" s="45">
        <f t="shared" si="1"/>
        <v>0</v>
      </c>
      <c r="K34" s="45" t="b">
        <f t="shared" si="2"/>
        <v>0</v>
      </c>
      <c r="L34" s="60"/>
    </row>
    <row r="35" spans="2:12" ht="45" x14ac:dyDescent="0.25">
      <c r="B35" s="170"/>
      <c r="C35" s="34" t="s">
        <v>97</v>
      </c>
      <c r="D35" s="35"/>
      <c r="E35" s="37" t="str">
        <f>IF(D35="Yes","High",IF(D35="No","None",IF(D35="Frequently","Low",IF(D35="Infrequently","Medium",IF(D35="Not Applicable","None",IF(D35="","None"))))))</f>
        <v>None</v>
      </c>
      <c r="F35" s="57" t="str">
        <f>IF(OR(D35="Yes",D35="Frequently",D35="Infrequently"),"Re-use","")</f>
        <v/>
      </c>
      <c r="G35" s="61"/>
      <c r="H35" s="64" t="s">
        <v>174</v>
      </c>
      <c r="I35" s="171"/>
      <c r="J35" s="45">
        <f>IF(D35="No",10,IF(D35="Yes",0,IF(D35="Frequently",5,IF(D35="Infrequently",2,IF(D35="Not Applicable",0,IF(D35="",0))))))</f>
        <v>0</v>
      </c>
      <c r="K35" s="45" t="b">
        <f t="shared" si="2"/>
        <v>0</v>
      </c>
      <c r="L35" s="60"/>
    </row>
    <row r="36" spans="2:12" ht="30" x14ac:dyDescent="0.25">
      <c r="B36" s="170" t="s">
        <v>18</v>
      </c>
      <c r="C36" s="34" t="s">
        <v>98</v>
      </c>
      <c r="D36" s="35"/>
      <c r="E36" s="37" t="str">
        <f>IF(D36="No","Low",IF(D36="Yes","None",IF(D36="Frequently","Low",IF(D36="Infrequently","Low",IF(D36="Not Applicable","None",IF(D36="","None"))))))</f>
        <v>None</v>
      </c>
      <c r="F36" s="57" t="str">
        <f>IF(OR(D36="No",D36="Frequently",D36="Infrequently"),"Re-use, Ease of comprehension, Cost of maintenance","")</f>
        <v/>
      </c>
      <c r="G36" s="61"/>
      <c r="H36" s="64"/>
      <c r="I36" s="171" t="s">
        <v>71</v>
      </c>
      <c r="J36" s="45">
        <f>IF(D36="Yes",10,IF(D36="No",0,IF(D36="Frequently",5,IF(D36="Infrequently",2,IF(D36="Not Applicable",0,IF(D36="",0))))))</f>
        <v>0</v>
      </c>
      <c r="K36" s="45" t="b">
        <f t="shared" si="2"/>
        <v>0</v>
      </c>
      <c r="L36" s="60"/>
    </row>
    <row r="37" spans="2:12" ht="30" x14ac:dyDescent="0.25">
      <c r="B37" s="170"/>
      <c r="C37" s="34" t="s">
        <v>99</v>
      </c>
      <c r="D37" s="35"/>
      <c r="E37" s="37" t="str">
        <f>IF(D37="No","Low",IF(D37="Yes","None",IF(D37="Frequently","Low",IF(D37="Infrequently","Low",IF(D37="Not Applicable","None",IF(D37="","None"))))))</f>
        <v>None</v>
      </c>
      <c r="F37" s="57" t="str">
        <f>IF(OR(D37="No",D37="Frequently",D37="Infrequently"),"Re-use","")</f>
        <v/>
      </c>
      <c r="G37" s="61"/>
      <c r="H37" s="64"/>
      <c r="I37" s="171"/>
      <c r="J37" s="45">
        <f>IF(D37="Yes",10,IF(D37="No",0,IF(D37="Frequently",5,IF(D37="Infrequently",2,IF(D37="Not Applicable",0,IF(D37="",0))))))</f>
        <v>0</v>
      </c>
      <c r="K37" s="45">
        <f>IF(E37=$K$6,$L$6,IF(E37=$K$7,$L$7,IF(E37=$K$8,$L$8,IF(E37=$K$9,$L$9))))/2</f>
        <v>0</v>
      </c>
      <c r="L37" s="60"/>
    </row>
    <row r="38" spans="2:12" ht="45" x14ac:dyDescent="0.25">
      <c r="B38" s="170" t="s">
        <v>19</v>
      </c>
      <c r="C38" s="34" t="s">
        <v>100</v>
      </c>
      <c r="D38" s="35"/>
      <c r="E38" s="37" t="str">
        <f>IF(D38="Yes","Low",IF(D38="No","None",IF(D38="Frequently","Low",IF(D38="Infrequently","Low",IF(D38="Not Applicable","None",IF(D38="","None"))))))</f>
        <v>None</v>
      </c>
      <c r="F38" s="57" t="str">
        <f>IF(OR(D38="Yes",D38="Frequently",D38="Infrequently"),"Re-use","")</f>
        <v/>
      </c>
      <c r="G38" s="61"/>
      <c r="H38" s="64" t="s">
        <v>184</v>
      </c>
      <c r="I38" s="171" t="s">
        <v>173</v>
      </c>
      <c r="J38" s="45">
        <f>IF(D38="No",10,IF(D38="Yes",0,IF(D38="Frequently",5,IF(D38="Infrequently",2,IF(D38="Not Applicable",0,IF(D38="",0))))))</f>
        <v>0</v>
      </c>
      <c r="K38" s="45" t="b">
        <f t="shared" ref="K38:K45" si="4">IF(E38=$K$6,$L$6,IF(E38=$K$7,$L$7,IF(E38=$K$8,$L$8,IF(E38=$K$9,$L$9))))</f>
        <v>0</v>
      </c>
      <c r="L38" s="60"/>
    </row>
    <row r="39" spans="2:12" ht="105" x14ac:dyDescent="0.25">
      <c r="B39" s="170"/>
      <c r="C39" s="34" t="s">
        <v>101</v>
      </c>
      <c r="D39" s="35"/>
      <c r="E39" s="37" t="str">
        <f>IF(D39="Yes","Medium",IF(D39="No","None",IF(D39="Frequently","Low",IF(D39="Infrequently","Medium",IF(D39="Not Applicable","None",IF(D39="","None"))))))</f>
        <v>None</v>
      </c>
      <c r="F39" s="57" t="str">
        <f>IF(OR(D39="Yes",D39="Frequently",D39="Infrequently"),"Re-use, Ease of comprehension, Cost of maintenance","")</f>
        <v/>
      </c>
      <c r="G39" s="61"/>
      <c r="H39" s="64"/>
      <c r="I39" s="171"/>
      <c r="J39" s="45">
        <f>IF(D39="No",10,IF(D39="Yes",0,IF(D39="Frequently",5,IF(D39="Infrequently",2,IF(D39="Not Applicable",0,IF(D39="",0))))))</f>
        <v>0</v>
      </c>
      <c r="K39" s="45" t="b">
        <f t="shared" si="4"/>
        <v>0</v>
      </c>
      <c r="L39" s="60"/>
    </row>
    <row r="40" spans="2:12" ht="90" x14ac:dyDescent="0.25">
      <c r="B40" s="170" t="s">
        <v>0</v>
      </c>
      <c r="C40" s="34" t="s">
        <v>102</v>
      </c>
      <c r="D40" s="35"/>
      <c r="E40" s="37" t="str">
        <f>IF(D40="Yes","Medium",IF(D40="No","None",IF(D40="Frequently","Low",IF(D40="Infrequently","Medium",IF(D40="Not Applicable","None",IF(D40="","None"))))))</f>
        <v>None</v>
      </c>
      <c r="F40" s="57" t="str">
        <f>IF(OR(D40="Yes",D40="Frequently",D40="Infrequently"),"Re-use","")</f>
        <v/>
      </c>
      <c r="G40" s="61"/>
      <c r="H40" s="64" t="s">
        <v>176</v>
      </c>
      <c r="I40" s="171" t="s">
        <v>177</v>
      </c>
      <c r="J40" s="45">
        <f>IF(D40="No",10,IF(D40="Yes",0,IF(D40="Frequently",5,IF(D40="Infrequently",2,IF(D40="Not Applicable",0,IF(D40="",0))))))</f>
        <v>0</v>
      </c>
      <c r="K40" s="45" t="b">
        <f t="shared" si="4"/>
        <v>0</v>
      </c>
      <c r="L40" s="60"/>
    </row>
    <row r="41" spans="2:12" ht="30" x14ac:dyDescent="0.25">
      <c r="B41" s="170"/>
      <c r="C41" s="34" t="s">
        <v>103</v>
      </c>
      <c r="D41" s="35"/>
      <c r="E41" s="37" t="str">
        <f>IF(D41="No","Low",IF(D41="Yes","None",IF(D41="Frequently","Low",IF(D41="Infrequently","Low",IF(D41="Not Applicable","None",IF(D41="","None"))))))</f>
        <v>None</v>
      </c>
      <c r="F41" s="57" t="str">
        <f>IF(OR(D41="No",D41="Frequently",D41="Infrequently"),"Support Costs","")</f>
        <v/>
      </c>
      <c r="G41" s="61"/>
      <c r="H41" s="64" t="s">
        <v>121</v>
      </c>
      <c r="I41" s="171"/>
      <c r="J41" s="45">
        <f>IF(D41="Yes",10,IF(D41="No",0,IF(D41="Frequently",5,IF(D41="Infrequently",2,IF(D41="Not Applicable",0,IF(D41="",0))))))</f>
        <v>0</v>
      </c>
      <c r="K41" s="45" t="b">
        <f t="shared" si="4"/>
        <v>0</v>
      </c>
      <c r="L41" s="60"/>
    </row>
    <row r="42" spans="2:12" x14ac:dyDescent="0.25">
      <c r="B42" s="170"/>
      <c r="C42" s="34" t="s">
        <v>104</v>
      </c>
      <c r="D42" s="35"/>
      <c r="E42" s="37" t="str">
        <f>IF(D42="No","Low",IF(D42="Yes","None",IF(D42="Frequently","Low",IF(D42="Infrequently","Low",IF(D42="Not Applicable","None",IF(D42="","None"))))))</f>
        <v>None</v>
      </c>
      <c r="F42" s="57" t="str">
        <f>IF(OR(D42="No",D42="Frequently",D42="Infrequently"),"Cost of maintenance","")</f>
        <v/>
      </c>
      <c r="G42" s="61"/>
      <c r="H42" s="64" t="s">
        <v>122</v>
      </c>
      <c r="I42" s="171"/>
      <c r="J42" s="45">
        <f>IF(D42="Yes",10,IF(D42="No",0,IF(D42="Frequently",5,IF(D42="Infrequently",2,IF(D42="Not Applicable",0,IF(D42="",0))))))</f>
        <v>0</v>
      </c>
      <c r="K42" s="45" t="b">
        <f t="shared" si="4"/>
        <v>0</v>
      </c>
      <c r="L42" s="60"/>
    </row>
    <row r="43" spans="2:12" x14ac:dyDescent="0.25">
      <c r="B43" s="52" t="s">
        <v>1</v>
      </c>
      <c r="C43" s="34" t="s">
        <v>105</v>
      </c>
      <c r="D43" s="35"/>
      <c r="E43" s="37" t="str">
        <f>IF(D43="No","Medium",IF(D43="Yes","None",IF(D43="Frequently","Low",IF(D43="Infrequently","Medium",IF(D43="Not Applicable","None",IF(D43="","None"))))))</f>
        <v>None</v>
      </c>
      <c r="F43" s="57" t="str">
        <f>IF(OR(D43="No",D43="Frequently",D43="Infrequently"),"Security","")</f>
        <v/>
      </c>
      <c r="G43" s="61"/>
      <c r="H43" s="63" t="s">
        <v>123</v>
      </c>
      <c r="I43" s="55" t="s">
        <v>71</v>
      </c>
      <c r="J43" s="45">
        <f>IF(D43="Yes",10,IF(D43="No",0,IF(D43="Frequently",5,IF(D43="Infrequently",2,IF(D43="Not Applicable",0,IF(D43="",0))))))</f>
        <v>0</v>
      </c>
      <c r="K43" s="45" t="b">
        <f t="shared" si="4"/>
        <v>0</v>
      </c>
      <c r="L43" s="60"/>
    </row>
    <row r="44" spans="2:12" ht="30" x14ac:dyDescent="0.25">
      <c r="B44" s="52" t="s">
        <v>20</v>
      </c>
      <c r="C44" s="34" t="s">
        <v>106</v>
      </c>
      <c r="D44" s="35"/>
      <c r="E44" s="37" t="str">
        <f>IF(D44="No","Low",IF(D44="Yes","None",IF(D44="Frequently","Low",IF(D44="Infrequently","Low",IF(D44="Not Applicable","None",IF(D44="","None"))))))</f>
        <v>None</v>
      </c>
      <c r="F44" s="57" t="str">
        <f>IF(OR(D44="No",D44="Frequently",D44="Infrequently"),"Efficiency","")</f>
        <v/>
      </c>
      <c r="G44" s="61"/>
      <c r="H44" s="64" t="s">
        <v>124</v>
      </c>
      <c r="I44" s="56"/>
      <c r="J44" s="45">
        <f>IF(D44="Yes",10,IF(D44="No",0,IF(D44="Frequently",5,IF(D44="Infrequently",2,IF(D44="Not Applicable",0,IF(D44="",0))))))</f>
        <v>0</v>
      </c>
      <c r="K44" s="45" t="b">
        <f t="shared" si="4"/>
        <v>0</v>
      </c>
      <c r="L44" s="60"/>
    </row>
    <row r="45" spans="2:12" ht="30" x14ac:dyDescent="0.25">
      <c r="B45" s="52" t="s">
        <v>21</v>
      </c>
      <c r="C45" s="34" t="s">
        <v>107</v>
      </c>
      <c r="D45" s="35"/>
      <c r="E45" s="37" t="str">
        <f>IF(D45="No","Medium",IF(D45="Yes","None",IF(D45="Frequently","Low",IF(D45="Infrequently","Medium",IF(D45="Not Applicable","None",IF(D45="","None"))))))</f>
        <v>None</v>
      </c>
      <c r="F45" s="57" t="str">
        <f>IF(OR(D45="No",D45="Frequently",D45="Infrequently"),"Exception Rates, Re-use","")</f>
        <v/>
      </c>
      <c r="G45" s="61"/>
      <c r="H45" s="64" t="s">
        <v>178</v>
      </c>
      <c r="I45" s="56"/>
      <c r="J45" s="45">
        <f>IF(D45="Yes",10,IF(D45="No",0,IF(D45="Frequently",5,IF(D45="Infrequently",2,IF(D45="Not Applicable",0,IF(D45="",0))))))</f>
        <v>0</v>
      </c>
      <c r="K45" s="45" t="b">
        <f t="shared" si="4"/>
        <v>0</v>
      </c>
      <c r="L45" s="60"/>
    </row>
    <row r="46" spans="2:12" x14ac:dyDescent="0.25">
      <c r="B46" s="41"/>
      <c r="C46" s="41"/>
      <c r="D46" s="41"/>
      <c r="E46" s="41"/>
      <c r="F46" s="41"/>
      <c r="G46" s="41"/>
      <c r="H46" s="41"/>
      <c r="I46" s="41"/>
      <c r="J46" s="60"/>
      <c r="K46" s="60"/>
      <c r="L46" s="60"/>
    </row>
    <row r="47" spans="2:12" x14ac:dyDescent="0.25">
      <c r="B47" s="41"/>
      <c r="C47" s="41"/>
      <c r="D47" s="41"/>
      <c r="E47" s="41"/>
      <c r="F47" s="41"/>
      <c r="G47" s="41"/>
      <c r="H47" s="41"/>
      <c r="I47" s="41"/>
      <c r="J47" s="60"/>
      <c r="K47" s="60"/>
      <c r="L47" s="60"/>
    </row>
  </sheetData>
  <sheetProtection selectLockedCells="1"/>
  <sortState xmlns:xlrd2="http://schemas.microsoft.com/office/spreadsheetml/2017/richdata2" ref="A17:C36">
    <sortCondition ref="A17"/>
  </sortState>
  <mergeCells count="16">
    <mergeCell ref="B38:B39"/>
    <mergeCell ref="I38:I39"/>
    <mergeCell ref="B40:B42"/>
    <mergeCell ref="I40:I42"/>
    <mergeCell ref="B29:B33"/>
    <mergeCell ref="I29:I33"/>
    <mergeCell ref="B34:B35"/>
    <mergeCell ref="I34:I35"/>
    <mergeCell ref="B36:B37"/>
    <mergeCell ref="I36:I37"/>
    <mergeCell ref="B12:E12"/>
    <mergeCell ref="C14:D14"/>
    <mergeCell ref="B20:B23"/>
    <mergeCell ref="I20:I23"/>
    <mergeCell ref="B26:B27"/>
    <mergeCell ref="I26:I27"/>
  </mergeCells>
  <conditionalFormatting sqref="C14">
    <cfRule type="colorScale" priority="2">
      <colorScale>
        <cfvo type="num" val="0"/>
        <cfvo type="num" val="125"/>
        <cfvo type="num" val="360"/>
        <color rgb="FFF8696B"/>
        <color rgb="FFFFEB84"/>
        <color rgb="FF63BE7B"/>
      </colorScale>
    </cfRule>
  </conditionalFormatting>
  <conditionalFormatting sqref="E14">
    <cfRule type="iconSet" priority="1">
      <iconSet iconSet="5Arrows" showValue="0">
        <cfvo type="percent" val="0"/>
        <cfvo type="num" val="50"/>
        <cfvo type="num" val="100"/>
        <cfvo type="num" val="150"/>
        <cfvo type="num" val="200"/>
      </iconSet>
    </cfRule>
  </conditionalFormatting>
  <dataValidations count="3">
    <dataValidation type="list" allowBlank="1" showInputMessage="1" showErrorMessage="1" sqref="D17 D20 D32 D25:D26 D35 D38 D28" xr:uid="{00000000-0002-0000-0100-000000000000}">
      <formula1>"Yes,No"</formula1>
    </dataValidation>
    <dataValidation type="list" allowBlank="1" showInputMessage="1" showErrorMessage="1" sqref="D18:D19 D39:D43 D29:D31 D21:D24 D33:D34 D36:D37" xr:uid="{00000000-0002-0000-0100-000001000000}">
      <formula1>"Yes,Frequently, Infrequently,No"</formula1>
    </dataValidation>
    <dataValidation type="list" allowBlank="1" showInputMessage="1" showErrorMessage="1" sqref="D44:D45 D27" xr:uid="{00000000-0002-0000-0100-000002000000}">
      <formula1>"Yes,Frequently, Infrequently,No, Not Applicable"</formula1>
    </dataValidation>
  </dataValidations>
  <pageMargins left="0.25" right="0.25" top="0.75" bottom="0.75" header="0.3" footer="0.3"/>
  <pageSetup orientation="landscape" r:id="rId1"/>
  <drawing r:id="rId2"/>
  <legacyDrawing r:id="rId3"/>
  <controls>
    <mc:AlternateContent xmlns:mc="http://schemas.openxmlformats.org/markup-compatibility/2006">
      <mc:Choice Requires="x14">
        <control shapeId="1041" r:id="rId4" name="CommandButton21">
          <controlPr defaultSize="0" autoLine="0" r:id="rId5">
            <anchor moveWithCells="1">
              <from>
                <xdr:col>1</xdr:col>
                <xdr:colOff>190500</xdr:colOff>
                <xdr:row>5</xdr:row>
                <xdr:rowOff>0</xdr:rowOff>
              </from>
              <to>
                <xdr:col>1</xdr:col>
                <xdr:colOff>1390650</xdr:colOff>
                <xdr:row>7</xdr:row>
                <xdr:rowOff>38100</xdr:rowOff>
              </to>
            </anchor>
          </controlPr>
        </control>
      </mc:Choice>
      <mc:Fallback>
        <control shapeId="1041" r:id="rId4" name="CommandButton2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DAB08-EFD7-432F-824E-F03F7F75B2F5}">
  <sheetPr codeName="Sheet6">
    <tabColor theme="3" tint="-0.249977111117893"/>
  </sheetPr>
  <dimension ref="A1:O50"/>
  <sheetViews>
    <sheetView showGridLines="0" tabSelected="1" zoomScale="80" zoomScaleNormal="80" workbookViewId="0">
      <selection activeCell="G41" sqref="G41"/>
    </sheetView>
  </sheetViews>
  <sheetFormatPr defaultColWidth="9.140625" defaultRowHeight="15" x14ac:dyDescent="0.25"/>
  <cols>
    <col min="1" max="1" width="50.7109375" style="18" customWidth="1"/>
    <col min="2" max="2" width="60.5703125" style="18" customWidth="1"/>
    <col min="3" max="3" width="28.7109375" style="18" customWidth="1"/>
    <col min="4" max="4" width="4.85546875" style="27" hidden="1" customWidth="1"/>
    <col min="5" max="5" width="20.7109375" style="18" customWidth="1"/>
    <col min="6" max="6" width="6.7109375" style="27" hidden="1" customWidth="1"/>
    <col min="7" max="7" width="35.7109375" style="27" customWidth="1"/>
    <col min="8" max="8" width="80.85546875" style="18" customWidth="1"/>
    <col min="9" max="9" width="50.85546875" style="18" customWidth="1"/>
    <col min="10" max="10" width="29.5703125" style="18" customWidth="1"/>
    <col min="11" max="16384" width="9.140625" style="18"/>
  </cols>
  <sheetData>
    <row r="1" spans="1:15" customFormat="1" x14ac:dyDescent="0.25">
      <c r="B1" s="4"/>
      <c r="D1" s="1" t="s">
        <v>35</v>
      </c>
      <c r="F1">
        <v>0</v>
      </c>
      <c r="G1" s="66"/>
      <c r="H1" s="20"/>
      <c r="I1" s="97"/>
      <c r="J1" s="23"/>
      <c r="K1" s="79"/>
      <c r="L1" s="66"/>
    </row>
    <row r="2" spans="1:15" customFormat="1" x14ac:dyDescent="0.25">
      <c r="A2" s="179" t="s">
        <v>36</v>
      </c>
      <c r="B2" s="180"/>
      <c r="D2" s="1" t="s">
        <v>37</v>
      </c>
      <c r="F2">
        <v>-1</v>
      </c>
      <c r="G2" s="66"/>
      <c r="H2" s="20"/>
      <c r="I2" s="97"/>
      <c r="J2" s="23"/>
      <c r="K2" s="79"/>
      <c r="L2" s="66"/>
    </row>
    <row r="3" spans="1:15" s="66" customFormat="1" ht="18.75" x14ac:dyDescent="0.3">
      <c r="A3" s="179"/>
      <c r="B3" s="180"/>
      <c r="C3" s="6"/>
      <c r="D3" s="7" t="s">
        <v>38</v>
      </c>
      <c r="E3" s="6"/>
      <c r="F3">
        <v>-5</v>
      </c>
      <c r="H3" s="20"/>
      <c r="I3" s="97"/>
      <c r="J3" s="23"/>
      <c r="K3" s="79"/>
      <c r="M3"/>
      <c r="N3"/>
    </row>
    <row r="4" spans="1:15" s="66" customFormat="1" ht="19.5" thickBot="1" x14ac:dyDescent="0.35">
      <c r="A4" s="179"/>
      <c r="B4" s="180"/>
      <c r="C4" s="6"/>
      <c r="D4" s="7" t="s">
        <v>39</v>
      </c>
      <c r="E4" s="6"/>
      <c r="F4">
        <v>-10</v>
      </c>
      <c r="H4" s="20"/>
      <c r="I4" s="97"/>
      <c r="J4" s="23"/>
      <c r="K4" s="79"/>
      <c r="M4"/>
      <c r="N4"/>
    </row>
    <row r="5" spans="1:15" ht="21" customHeight="1" thickBot="1" x14ac:dyDescent="0.3">
      <c r="A5" s="26" t="s">
        <v>40</v>
      </c>
      <c r="B5" s="181" t="s">
        <v>193</v>
      </c>
      <c r="C5" s="182"/>
      <c r="E5" s="21"/>
      <c r="F5" s="28"/>
      <c r="G5" s="47"/>
      <c r="H5" s="47"/>
      <c r="I5" s="29"/>
      <c r="J5" s="30"/>
    </row>
    <row r="6" spans="1:15" ht="21" customHeight="1" thickBot="1" x14ac:dyDescent="0.3">
      <c r="A6" s="31" t="s">
        <v>41</v>
      </c>
      <c r="B6" s="168">
        <f>E6</f>
        <v>0</v>
      </c>
      <c r="C6" s="169"/>
      <c r="E6" s="32">
        <f>D7+F7</f>
        <v>0</v>
      </c>
      <c r="G6" s="48"/>
      <c r="H6" s="48"/>
      <c r="I6" s="20"/>
      <c r="J6" s="23"/>
    </row>
    <row r="7" spans="1:15" x14ac:dyDescent="0.25">
      <c r="A7" s="19"/>
      <c r="B7" s="20"/>
      <c r="C7" s="20"/>
      <c r="D7" s="33">
        <f>SUM(D9:D45)</f>
        <v>0</v>
      </c>
      <c r="E7" s="20"/>
      <c r="F7" s="33">
        <f>SUM(F9:F45)</f>
        <v>0</v>
      </c>
      <c r="G7" s="48"/>
      <c r="H7" s="48"/>
      <c r="I7" s="20"/>
      <c r="J7" s="23"/>
    </row>
    <row r="8" spans="1:15" s="66" customFormat="1" ht="23.25" customHeight="1" x14ac:dyDescent="0.25">
      <c r="A8" s="86" t="s">
        <v>6</v>
      </c>
      <c r="B8" s="82" t="s">
        <v>7</v>
      </c>
      <c r="C8" s="83" t="s">
        <v>42</v>
      </c>
      <c r="D8" s="83" t="s">
        <v>43</v>
      </c>
      <c r="E8" s="82" t="s">
        <v>34</v>
      </c>
      <c r="F8" s="83" t="s">
        <v>43</v>
      </c>
      <c r="G8" s="83" t="s">
        <v>108</v>
      </c>
      <c r="H8" s="82" t="s">
        <v>125</v>
      </c>
      <c r="I8" s="82" t="s">
        <v>194</v>
      </c>
      <c r="J8" s="82" t="s">
        <v>195</v>
      </c>
      <c r="M8" s="79"/>
      <c r="N8" s="79"/>
      <c r="O8" s="79"/>
    </row>
    <row r="9" spans="1:15" ht="120" x14ac:dyDescent="0.25">
      <c r="A9" s="127" t="s">
        <v>24</v>
      </c>
      <c r="B9" s="128" t="s">
        <v>45</v>
      </c>
      <c r="C9" s="35"/>
      <c r="D9" s="36">
        <f>IF(C9="Yes",10,IF(C9="No",0,IF(C9="Frequently",5,IF(C9="Infrequently",2,IF(C9="Not Applicable",0,IF(C9="",0))))))</f>
        <v>0</v>
      </c>
      <c r="E9" s="37" t="str">
        <f>IF(C9="No","Medium",IF(C9="Yes","None",IF(C9="","None")))</f>
        <v>None</v>
      </c>
      <c r="F9" s="36">
        <f t="shared" ref="F9:F19" si="0">IF(E9=$D$1,$F$1,IF(E9=$D$2,$F$2,IF(E9=$D$3,$F$3,IF(E9=$D$4,$F$4))))</f>
        <v>0</v>
      </c>
      <c r="G9" s="70" t="str">
        <f>IF(C9="No","Speed of delivery, Cost of maintenance.","")</f>
        <v/>
      </c>
      <c r="H9" s="61"/>
      <c r="I9" s="154" t="s">
        <v>127</v>
      </c>
      <c r="J9" s="151" t="s">
        <v>46</v>
      </c>
    </row>
    <row r="10" spans="1:15" ht="30" x14ac:dyDescent="0.25">
      <c r="A10" s="127" t="s">
        <v>22</v>
      </c>
      <c r="B10" s="128" t="s">
        <v>47</v>
      </c>
      <c r="C10" s="35"/>
      <c r="D10" s="36">
        <f>IF(C10="Yes",10,IF(C10="No",0,IF(C10="Frequently",5,IF(C10="Infrequently",2,IF(C10="Not Applicable",0,IF(C10="",0))))))</f>
        <v>0</v>
      </c>
      <c r="E10" s="37" t="str">
        <f>IF(C10="No","High",IF(C10="Yes","None",IF(C10="Frequently","Low",IF(C10="Infrequently","Medium",IF(C10="Not Applicable","None",IF(C10="","None"))))))</f>
        <v>None</v>
      </c>
      <c r="F10" s="36">
        <f t="shared" si="0"/>
        <v>0</v>
      </c>
      <c r="G10" s="70" t="str">
        <f>IF(C10="No","Scalability, Work Distribution, Support Costs, Audit Trail, Ease of producing MI.","")</f>
        <v/>
      </c>
      <c r="H10" s="61"/>
      <c r="I10" s="154" t="s">
        <v>128</v>
      </c>
      <c r="J10" s="151" t="s">
        <v>48</v>
      </c>
    </row>
    <row r="11" spans="1:15" ht="30" customHeight="1" x14ac:dyDescent="0.25">
      <c r="A11" s="173" t="s">
        <v>23</v>
      </c>
      <c r="B11" s="129" t="s">
        <v>49</v>
      </c>
      <c r="C11" s="75"/>
      <c r="D11" s="130">
        <f>IF(C11="Yes",10,IF(C11="No",0,IF(C11="Frequently",5,IF(C11="Infrequently",2,IF(C11="Not Applicable",0,IF(C11="",0))))))</f>
        <v>0</v>
      </c>
      <c r="E11" s="76" t="str">
        <f>IF(C11="No","Medium",IF(C11="Yes","None",IF(C11="Frequently","Low",IF(C11="Infrequently","Medium",IF(C11="Not Applicable","None",IF(C11="","None"))))))</f>
        <v>None</v>
      </c>
      <c r="F11" s="130">
        <f t="shared" si="0"/>
        <v>0</v>
      </c>
      <c r="G11" s="77" t="str">
        <f>IF(C11="No","Ease of comprehension, Cost of maintenance","")</f>
        <v/>
      </c>
      <c r="H11" s="78"/>
      <c r="I11" s="155"/>
      <c r="J11" s="183" t="s">
        <v>50</v>
      </c>
    </row>
    <row r="12" spans="1:15" ht="30" customHeight="1" x14ac:dyDescent="0.25">
      <c r="A12" s="174"/>
      <c r="B12" s="133" t="s">
        <v>109</v>
      </c>
      <c r="C12" s="134"/>
      <c r="D12" s="135">
        <f>IF(C12="Yes",10,IF(C12="No",0,IF(C12="Frequently",5,IF(C12="Infrequently",2,IF(C12="Not Applicable",0,IF(C12="",0))))))</f>
        <v>0</v>
      </c>
      <c r="E12" s="136" t="str">
        <f>IF(C12="No","Low",IF(C12="Yes","None",IF(C12="Frequently","Low",IF(C12="Infrequently","Low",IF(C12="Not Applicable","None",IF(C12="","None"))))))</f>
        <v>None</v>
      </c>
      <c r="F12" s="135">
        <f t="shared" si="0"/>
        <v>0</v>
      </c>
      <c r="G12" s="137" t="str">
        <f>IF(C12="No","Ease of comprehension, Cost of maintenance","")</f>
        <v/>
      </c>
      <c r="H12" s="138"/>
      <c r="I12" s="156"/>
      <c r="J12" s="184"/>
    </row>
    <row r="13" spans="1:15" ht="30" customHeight="1" x14ac:dyDescent="0.25">
      <c r="A13" s="174"/>
      <c r="B13" s="133" t="s">
        <v>110</v>
      </c>
      <c r="C13" s="134"/>
      <c r="D13" s="135">
        <f>IF(C13="Yes",10,IF(C13="No",0,IF(C13="Frequently",5,IF(C13="Infrequently",2,IF(C13="Not Applicable",0,IF(C13="",0))))))</f>
        <v>0</v>
      </c>
      <c r="E13" s="136" t="str">
        <f>IF(C13="No","Low",IF(C13="Yes","None",IF(C13="Frequently","Low",IF(C13="Infrequently","Low",IF(C13="Not Applicable","None",IF(C13="","None"))))))</f>
        <v>None</v>
      </c>
      <c r="F13" s="135">
        <f t="shared" si="0"/>
        <v>0</v>
      </c>
      <c r="G13" s="137" t="str">
        <f>IF(C13="No","Ease of comprehension, Cost of maintenance","")</f>
        <v/>
      </c>
      <c r="H13" s="138"/>
      <c r="I13" s="156"/>
      <c r="J13" s="184"/>
    </row>
    <row r="14" spans="1:15" ht="30" x14ac:dyDescent="0.25">
      <c r="A14" s="175"/>
      <c r="B14" s="131" t="s">
        <v>51</v>
      </c>
      <c r="C14" s="71"/>
      <c r="D14" s="132">
        <f>IF(C14="No",10,IF(C14="Yes",0, IF(C14="Frequently",5,IF(C14="Infrequently",2,IF(C14="Not Applicable",0,IF(C14="",0))))))</f>
        <v>0</v>
      </c>
      <c r="E14" s="72" t="str">
        <f>IF(C14="Yes","Low",IF(C14="No","None",IF(C14="Frequently","Low",IF(C14="Infrequently","Medium",IF(C14="Not Applicable","None",IF(C14="","None"))))))</f>
        <v>None</v>
      </c>
      <c r="F14" s="132">
        <f t="shared" si="0"/>
        <v>0</v>
      </c>
      <c r="G14" s="73" t="str">
        <f>IF(C14="Yes","Cost of maintenance.","")</f>
        <v/>
      </c>
      <c r="H14" s="74"/>
      <c r="I14" s="157" t="s">
        <v>129</v>
      </c>
      <c r="J14" s="185"/>
    </row>
    <row r="15" spans="1:15" ht="45" x14ac:dyDescent="0.25">
      <c r="A15" s="173" t="s">
        <v>25</v>
      </c>
      <c r="B15" s="129" t="s">
        <v>52</v>
      </c>
      <c r="C15" s="75"/>
      <c r="D15" s="130">
        <f t="shared" ref="D15:D22" si="1">IF(C15="Yes",10,IF(C15="No",0,IF(C15="Frequently",5,IF(C15="Infrequently",2,IF(C15="Not Applicable",0,IF(C15="",0))))))</f>
        <v>0</v>
      </c>
      <c r="E15" s="76" t="str">
        <f t="shared" ref="E15" si="2">IF(C15="No","High",IF(C15="Yes","None",IF(C15="Frequently","Low",IF(C15="Infrequently","Medium",IF(C15="Not Applicable","None",IF(C15="","None"))))))</f>
        <v>None</v>
      </c>
      <c r="F15" s="130">
        <f t="shared" si="0"/>
        <v>0</v>
      </c>
      <c r="G15" s="77" t="str">
        <f>IF(OR(C15="No",C15="Frequently",C15="Infrequently"),"Resilience, Exception Rates","")</f>
        <v/>
      </c>
      <c r="H15" s="78"/>
      <c r="I15" s="158" t="s">
        <v>111</v>
      </c>
      <c r="J15" s="176" t="s">
        <v>53</v>
      </c>
    </row>
    <row r="16" spans="1:15" ht="75" x14ac:dyDescent="0.25">
      <c r="A16" s="174"/>
      <c r="B16" s="133" t="s">
        <v>54</v>
      </c>
      <c r="C16" s="134"/>
      <c r="D16" s="135">
        <f t="shared" si="1"/>
        <v>0</v>
      </c>
      <c r="E16" s="136" t="str">
        <f>IF(C16="No","Low",IF(C16="Yes","None",IF(C16="Frequently","Low",IF(C16="Infrequently","Low",IF(C16="Not Applicable","None",IF(C16="","None"))))))</f>
        <v>None</v>
      </c>
      <c r="F16" s="135">
        <f t="shared" si="0"/>
        <v>0</v>
      </c>
      <c r="G16" s="137" t="str">
        <f>IF(OR(C16="No",C16="Frequently",C16="Infrequently"),"Support Costs","")</f>
        <v/>
      </c>
      <c r="H16" s="138"/>
      <c r="I16" s="159" t="s">
        <v>130</v>
      </c>
      <c r="J16" s="177"/>
    </row>
    <row r="17" spans="1:10" ht="30" x14ac:dyDescent="0.25">
      <c r="A17" s="174"/>
      <c r="B17" s="133" t="s">
        <v>55</v>
      </c>
      <c r="C17" s="134"/>
      <c r="D17" s="135">
        <f t="shared" si="1"/>
        <v>0</v>
      </c>
      <c r="E17" s="136" t="str">
        <f t="shared" ref="E17:E22" si="3">IF(C17="No","Medium",IF(C17="Yes","None",IF(C17="Frequently","Low",IF(C17="Infrequently","Medium",IF(C17="Not Applicable","None",IF(C17="","None"))))))</f>
        <v>None</v>
      </c>
      <c r="F17" s="135">
        <f t="shared" si="0"/>
        <v>0</v>
      </c>
      <c r="G17" s="137" t="str">
        <f>IF(OR(C17="No",C17="Frequently",C17="Infrequently"),"Accuracy, Exception Rates","")</f>
        <v/>
      </c>
      <c r="H17" s="138"/>
      <c r="I17" s="159" t="s">
        <v>131</v>
      </c>
      <c r="J17" s="177"/>
    </row>
    <row r="18" spans="1:10" ht="30" customHeight="1" x14ac:dyDescent="0.25">
      <c r="A18" s="174"/>
      <c r="B18" s="133" t="s">
        <v>56</v>
      </c>
      <c r="C18" s="134"/>
      <c r="D18" s="135">
        <f t="shared" si="1"/>
        <v>0</v>
      </c>
      <c r="E18" s="136" t="str">
        <f t="shared" si="3"/>
        <v>None</v>
      </c>
      <c r="F18" s="135">
        <f t="shared" si="0"/>
        <v>0</v>
      </c>
      <c r="G18" s="137" t="str">
        <f>IF(OR(C18="No",C18="Frequently",C18="Infrequently"),"Resilience","")</f>
        <v/>
      </c>
      <c r="H18" s="138"/>
      <c r="I18" s="159" t="s">
        <v>132</v>
      </c>
      <c r="J18" s="177"/>
    </row>
    <row r="19" spans="1:10" ht="75" x14ac:dyDescent="0.25">
      <c r="A19" s="175"/>
      <c r="B19" s="131" t="s">
        <v>57</v>
      </c>
      <c r="C19" s="71"/>
      <c r="D19" s="132">
        <f t="shared" si="1"/>
        <v>0</v>
      </c>
      <c r="E19" s="72" t="str">
        <f t="shared" si="3"/>
        <v>None</v>
      </c>
      <c r="F19" s="132">
        <f t="shared" si="0"/>
        <v>0</v>
      </c>
      <c r="G19" s="73" t="str">
        <f>IF(OR(C19="No",C19="Frequently",C19="Infrequently"),"Exception Rates","")</f>
        <v/>
      </c>
      <c r="H19" s="74"/>
      <c r="I19" s="160" t="s">
        <v>133</v>
      </c>
      <c r="J19" s="178"/>
    </row>
    <row r="20" spans="1:10" ht="75" x14ac:dyDescent="0.25">
      <c r="A20" s="173" t="s">
        <v>26</v>
      </c>
      <c r="B20" s="129" t="s">
        <v>58</v>
      </c>
      <c r="C20" s="75"/>
      <c r="D20" s="130">
        <f t="shared" si="1"/>
        <v>0</v>
      </c>
      <c r="E20" s="76" t="str">
        <f t="shared" si="3"/>
        <v>None</v>
      </c>
      <c r="F20" s="130">
        <f>IF(E20=$D$1,$F$1,IF(E20=$D$2,$F$2,IF(E20=$D$3,$F$3,IF(E20=$D$4,$F$4))))/2</f>
        <v>0</v>
      </c>
      <c r="G20" s="77" t="str">
        <f>IF(OR(C20="No",C20="Frequently",C20="Infrequently"),"Exception Rates","")</f>
        <v/>
      </c>
      <c r="H20" s="78"/>
      <c r="I20" s="158" t="s">
        <v>134</v>
      </c>
      <c r="J20" s="176" t="s">
        <v>59</v>
      </c>
    </row>
    <row r="21" spans="1:10" ht="45" x14ac:dyDescent="0.25">
      <c r="A21" s="174"/>
      <c r="B21" s="133" t="s">
        <v>135</v>
      </c>
      <c r="C21" s="134"/>
      <c r="D21" s="135">
        <f t="shared" si="1"/>
        <v>0</v>
      </c>
      <c r="E21" s="136" t="str">
        <f t="shared" si="3"/>
        <v>None</v>
      </c>
      <c r="F21" s="135">
        <f>IF(E21=$D$1,$F$1,IF(E21=$D$2,$F$2,IF(E21=$D$3,$F$3,IF(E21=$D$4,$F$4))))/2</f>
        <v>0</v>
      </c>
      <c r="G21" s="137" t="str">
        <f>IF(OR(C21="No",C21="Frequently",C21="Infrequently"),"Accuracy, Exception Rates","")</f>
        <v/>
      </c>
      <c r="H21" s="138"/>
      <c r="I21" s="159" t="s">
        <v>131</v>
      </c>
      <c r="J21" s="177"/>
    </row>
    <row r="22" spans="1:10" ht="45" x14ac:dyDescent="0.25">
      <c r="A22" s="174"/>
      <c r="B22" s="133" t="s">
        <v>60</v>
      </c>
      <c r="C22" s="134"/>
      <c r="D22" s="135">
        <f t="shared" si="1"/>
        <v>0</v>
      </c>
      <c r="E22" s="136" t="str">
        <f t="shared" si="3"/>
        <v>None</v>
      </c>
      <c r="F22" s="135">
        <f>IF(E22=$D$1,$F$1,IF(E22=$D$2,$F$2,IF(E22=$D$3,$F$3,IF(E22=$D$4,$F$4))))</f>
        <v>0</v>
      </c>
      <c r="G22" s="137" t="str">
        <f>IF(OR(C22="No",C22="Frequently",C22="Infrequently"),"Efficiency, User Account preservation","")</f>
        <v/>
      </c>
      <c r="H22" s="138"/>
      <c r="I22" s="159" t="s">
        <v>136</v>
      </c>
      <c r="J22" s="177"/>
    </row>
    <row r="23" spans="1:10" ht="30" customHeight="1" x14ac:dyDescent="0.25">
      <c r="A23" s="174"/>
      <c r="B23" s="133" t="s">
        <v>61</v>
      </c>
      <c r="C23" s="134"/>
      <c r="D23" s="135">
        <f>IF(C23="No",10,IF(C23="Yes",0, IF(C23="Frequently",5,IF(C23="Infrequently",2,IF(C23="Not Applicable",0,IF(C23="",0))))))</f>
        <v>0</v>
      </c>
      <c r="E23" s="136" t="str">
        <f>IF(C23="Yes","High",IF(C23="No","None",IF(C23="Frequently","Low",IF(C23="Infrequently","Medium",IF(C23="Not Applicable","None",IF(C23="","None"))))))</f>
        <v>None</v>
      </c>
      <c r="F23" s="135">
        <f>IF(E23=$D$1,$F$1,IF(E23=$D$2,$F$2,IF(E23=$D$3,$F$3,IF(E23=$D$4,$F$4))))</f>
        <v>0</v>
      </c>
      <c r="G23" s="137" t="str">
        <f>IF(OR(C23="Yes",C23="Frequently",C23="Infrequently"),"Efficiency","")</f>
        <v/>
      </c>
      <c r="H23" s="138"/>
      <c r="I23" s="159" t="s">
        <v>137</v>
      </c>
      <c r="J23" s="177"/>
    </row>
    <row r="24" spans="1:10" ht="30" x14ac:dyDescent="0.25">
      <c r="A24" s="175"/>
      <c r="B24" s="131" t="s">
        <v>138</v>
      </c>
      <c r="C24" s="71"/>
      <c r="D24" s="132">
        <f>IF(C24="No",10,IF(C24="Yes",0, IF(C24="Frequently",5,IF(C24="Infrequently",2,IF(C24="Not Applicable",0,IF(C24="",0))))))</f>
        <v>0</v>
      </c>
      <c r="E24" s="72" t="str">
        <f>IF(C24="Yes","High",IF(C24="No","None",IF(C24="Frequently","Low",IF(C24="Infrequently","Medium",IF(C24="Not Applicable","None",IF(C24="","None"))))))</f>
        <v>None</v>
      </c>
      <c r="F24" s="132">
        <f>IF(E24=$D$1,$F$1,IF(E24=$D$2,$F$2,IF(E24=$D$3,$F$3,IF(E24=$D$4,$F$4))))</f>
        <v>0</v>
      </c>
      <c r="G24" s="73" t="str">
        <f>IF(OR(C24="Yes",C24="Frequently",C24="Infrequently"),"Process Success","")</f>
        <v/>
      </c>
      <c r="H24" s="74"/>
      <c r="I24" s="160" t="s">
        <v>139</v>
      </c>
      <c r="J24" s="178"/>
    </row>
    <row r="25" spans="1:10" ht="60" x14ac:dyDescent="0.25">
      <c r="A25" s="173" t="s">
        <v>27</v>
      </c>
      <c r="B25" s="129" t="s">
        <v>112</v>
      </c>
      <c r="C25" s="75"/>
      <c r="D25" s="130">
        <f t="shared" ref="D25:D31" si="4">IF(C25="Yes",10,IF(C25="No",0,IF(C25="Frequently",5,IF(C25="Infrequently",2,IF(C25="Not Applicable",0,IF(C25="",0))))))</f>
        <v>0</v>
      </c>
      <c r="E25" s="76" t="str">
        <f>IF(C25="No","Low",IF(C25="Yes","None",IF(C25="Frequently","Low",IF(C25="Infrequently","Medium",IF(C25="Not Applicable","None",IF(C25="","None"))))))</f>
        <v>None</v>
      </c>
      <c r="F25" s="130">
        <f>IF(E25=$D$1,$F$1,IF(E25=$D$2,$F$2,IF(E25=$D$3,$F$3,IF(E25=$D$4,$F$4))))/2</f>
        <v>0</v>
      </c>
      <c r="G25" s="77" t="str">
        <f>IF(OR(C25="No"),"Accuracy","")</f>
        <v/>
      </c>
      <c r="H25" s="78"/>
      <c r="I25" s="158" t="s">
        <v>113</v>
      </c>
      <c r="J25" s="176" t="s">
        <v>62</v>
      </c>
    </row>
    <row r="26" spans="1:10" ht="60" x14ac:dyDescent="0.25">
      <c r="A26" s="174"/>
      <c r="B26" s="133" t="s">
        <v>63</v>
      </c>
      <c r="C26" s="134"/>
      <c r="D26" s="135">
        <f t="shared" si="4"/>
        <v>0</v>
      </c>
      <c r="E26" s="136" t="str">
        <f t="shared" ref="E26:E31" si="5">IF(C26="No","Medium",IF(C26="Yes","None",IF(C26="Frequently","Low",IF(C26="Infrequently","Medium",IF(C26="Not Applicable","None",IF(C26="","None"))))))</f>
        <v>None</v>
      </c>
      <c r="F26" s="135">
        <f>IF(E26=$D$1,$F$1,IF(E26=$D$2,$F$2,IF(E26=$D$3,$F$3,IF(E26=$D$4,$F$4))))/2</f>
        <v>0</v>
      </c>
      <c r="G26" s="137" t="str">
        <f>IF(OR(C26="No"),"Accuracy, Security","")</f>
        <v/>
      </c>
      <c r="H26" s="138"/>
      <c r="I26" s="159" t="s">
        <v>140</v>
      </c>
      <c r="J26" s="177"/>
    </row>
    <row r="27" spans="1:10" ht="30" customHeight="1" x14ac:dyDescent="0.25">
      <c r="A27" s="174"/>
      <c r="B27" s="133" t="s">
        <v>64</v>
      </c>
      <c r="C27" s="134"/>
      <c r="D27" s="135">
        <f t="shared" si="4"/>
        <v>0</v>
      </c>
      <c r="E27" s="136" t="str">
        <f t="shared" si="5"/>
        <v>None</v>
      </c>
      <c r="F27" s="135">
        <f>IF(E27=$D$1,$F$1,IF(E27=$D$2,$F$2,IF(E27=$D$3,$F$3,IF(E27=$D$4,$F$4))))</f>
        <v>0</v>
      </c>
      <c r="G27" s="137" t="str">
        <f>IF(OR(C27="No"),"Security","")</f>
        <v/>
      </c>
      <c r="H27" s="138"/>
      <c r="I27" s="159"/>
      <c r="J27" s="177"/>
    </row>
    <row r="28" spans="1:10" ht="30" x14ac:dyDescent="0.25">
      <c r="A28" s="174"/>
      <c r="B28" s="133" t="s">
        <v>65</v>
      </c>
      <c r="C28" s="134"/>
      <c r="D28" s="135">
        <f t="shared" si="4"/>
        <v>0</v>
      </c>
      <c r="E28" s="136" t="str">
        <f t="shared" si="5"/>
        <v>None</v>
      </c>
      <c r="F28" s="135">
        <f>IF(E28=$D$1,$F$1,IF(E28=$D$2,$F$2,IF(E28=$D$3,$F$3,IF(E28=$D$4,$F$4))))</f>
        <v>0</v>
      </c>
      <c r="G28" s="137" t="str">
        <f>IF(OR(C28="No",C28="Frequently",C28="Infrequently"),"Accuracy, Exception Rates","")</f>
        <v/>
      </c>
      <c r="H28" s="138"/>
      <c r="I28" s="159"/>
      <c r="J28" s="177"/>
    </row>
    <row r="29" spans="1:10" ht="75" x14ac:dyDescent="0.25">
      <c r="A29" s="175"/>
      <c r="B29" s="131" t="s">
        <v>66</v>
      </c>
      <c r="C29" s="71"/>
      <c r="D29" s="132">
        <f t="shared" si="4"/>
        <v>0</v>
      </c>
      <c r="E29" s="72" t="str">
        <f t="shared" si="5"/>
        <v>None</v>
      </c>
      <c r="F29" s="132">
        <f>IF(E29=$D$1,$F$1,IF(E29=$D$2,$F$2,IF(E29=$D$3,$F$3,IF(E29=$D$4,$F$4))))</f>
        <v>0</v>
      </c>
      <c r="G29" s="73" t="str">
        <f>IF(OR(C29="No"),"Controllability, Flexibility","")</f>
        <v/>
      </c>
      <c r="H29" s="74"/>
      <c r="I29" s="160" t="s">
        <v>141</v>
      </c>
      <c r="J29" s="178"/>
    </row>
    <row r="30" spans="1:10" ht="45" x14ac:dyDescent="0.25">
      <c r="A30" s="127" t="s">
        <v>28</v>
      </c>
      <c r="B30" s="128" t="s">
        <v>67</v>
      </c>
      <c r="C30" s="35"/>
      <c r="D30" s="36">
        <f t="shared" si="4"/>
        <v>0</v>
      </c>
      <c r="E30" s="37" t="str">
        <f t="shared" si="5"/>
        <v>None</v>
      </c>
      <c r="F30" s="36">
        <f>IF(E30=$D$1,$F$1,IF(E30=$D$2,$F$2,IF(E30=$D$3,$F$3,IF(E30=$D$4,$F$4))))</f>
        <v>0</v>
      </c>
      <c r="G30" s="70" t="str">
        <f>IF(OR(C30="No",C30="Frequently",C30="Infrequently"),"Security, Flexibility","")</f>
        <v/>
      </c>
      <c r="H30" s="61"/>
      <c r="I30" s="90" t="s">
        <v>142</v>
      </c>
      <c r="J30" s="152" t="s">
        <v>68</v>
      </c>
    </row>
    <row r="31" spans="1:10" ht="90" x14ac:dyDescent="0.25">
      <c r="A31" s="127" t="s">
        <v>29</v>
      </c>
      <c r="B31" s="128" t="s">
        <v>69</v>
      </c>
      <c r="C31" s="35"/>
      <c r="D31" s="36">
        <f t="shared" si="4"/>
        <v>0</v>
      </c>
      <c r="E31" s="37" t="str">
        <f t="shared" si="5"/>
        <v>None</v>
      </c>
      <c r="F31" s="36">
        <f>IF(E31=$D$1,$F$1,IF(E31=$D$2,$F$2,IF(E31=$D$3,$F$3,IF(E31=$D$4,$F$4))))</f>
        <v>0</v>
      </c>
      <c r="G31" s="70" t="str">
        <f>IF(OR(C31="No"),"Controllability, Flexibility","")</f>
        <v/>
      </c>
      <c r="H31" s="61"/>
      <c r="I31" s="90" t="s">
        <v>143</v>
      </c>
      <c r="J31" s="153"/>
    </row>
    <row r="32" spans="1:10" ht="30" customHeight="1" x14ac:dyDescent="0.25">
      <c r="A32" s="127" t="s">
        <v>30</v>
      </c>
      <c r="B32" s="128" t="s">
        <v>70</v>
      </c>
      <c r="C32" s="35"/>
      <c r="D32" s="36">
        <f>IF(C32="No",10,IF(C32="Yes",0, IF(C32="Frequently",5,IF(C32="Infrequently",2,IF(C32="Not Applicable",0,IF(C32="",0))))))</f>
        <v>0</v>
      </c>
      <c r="E32" s="37" t="str">
        <f>IF(C32="Yes","Medium",IF(C32="No","None",IF(C32="Frequently","Low",IF(C32="Infrequently","Medium",IF(C32="Not Applicable","None",IF(C32="","None"))))))</f>
        <v>None</v>
      </c>
      <c r="F32" s="36">
        <f>IF(E32=$D$1,$F$1,IF(E32=$D$2,$F$2,IF(E32=$D$3,$F$3,IF(E32=$D$4,$F$4))))/2</f>
        <v>0</v>
      </c>
      <c r="G32" s="70" t="str">
        <f>IF(OR(C32="Yes"),"Exception Rates","")</f>
        <v/>
      </c>
      <c r="H32" s="61"/>
      <c r="I32" s="90" t="s">
        <v>144</v>
      </c>
      <c r="J32" s="152" t="s">
        <v>71</v>
      </c>
    </row>
    <row r="33" spans="1:10" ht="90" x14ac:dyDescent="0.25">
      <c r="A33" s="173" t="s">
        <v>31</v>
      </c>
      <c r="B33" s="139" t="s">
        <v>72</v>
      </c>
      <c r="C33" s="140"/>
      <c r="D33" s="141">
        <f>IF(C33="No",10,IF(C33="Yes",0, IF(C33="Frequently",5,IF(C33="Infrequently",2,IF(C33="Not Applicable",0,IF(C33="",0))))))</f>
        <v>0</v>
      </c>
      <c r="E33" s="142" t="str">
        <f>IF(C33="Yes","Medium",IF(C33="No","None",IF(C33="Frequently","Low",IF(C33="Infrequently","Medium",IF(C33="Not Applicable","None",IF(C33="","None"))))))</f>
        <v>None</v>
      </c>
      <c r="F33" s="141">
        <f>IF(E33=$D$1,$F$1,IF(E33=$D$2,$F$2,IF(E33=$D$3,$F$3,IF(E33=$D$4,$F$4))))/2</f>
        <v>0</v>
      </c>
      <c r="G33" s="143" t="str">
        <f>IF(OR(C33="Yes"),"Efficiency, Resilience","")</f>
        <v/>
      </c>
      <c r="H33" s="144"/>
      <c r="I33" s="161" t="s">
        <v>145</v>
      </c>
      <c r="J33" s="176" t="s">
        <v>73</v>
      </c>
    </row>
    <row r="34" spans="1:10" ht="90" x14ac:dyDescent="0.25">
      <c r="A34" s="175"/>
      <c r="B34" s="131" t="s">
        <v>74</v>
      </c>
      <c r="C34" s="71"/>
      <c r="D34" s="132">
        <f>IF(C34="No",10,IF(C34="Yes",0, IF(C34="Frequently",5,IF(C34="Infrequently",2,IF(C34="Not Applicable",0,IF(C34="",0))))))</f>
        <v>0</v>
      </c>
      <c r="E34" s="72" t="str">
        <f>IF(C34="Yes","Medium",IF(C34="No","None",IF(C34="Frequently","Low",IF(C34="Infrequently","Medium",IF(C34="Not Applicable","None",IF(C34="","None"))))))</f>
        <v>None</v>
      </c>
      <c r="F34" s="132">
        <v>0</v>
      </c>
      <c r="G34" s="73" t="str">
        <f>IF(OR(C34="Yes"),"Efficiency, Resilience","")</f>
        <v/>
      </c>
      <c r="H34" s="74"/>
      <c r="I34" s="160" t="s">
        <v>145</v>
      </c>
      <c r="J34" s="178"/>
    </row>
    <row r="35" spans="1:10" ht="60" x14ac:dyDescent="0.25">
      <c r="A35" s="127" t="s">
        <v>32</v>
      </c>
      <c r="B35" s="128" t="s">
        <v>75</v>
      </c>
      <c r="C35" s="35"/>
      <c r="D35" s="36">
        <f>IF(C35="No",10,IF(C35="Yes",0, IF(C35="Frequently",5,IF(C35="Infrequently",2,IF(C35="Not Applicable",0,IF(C35="",0))))))</f>
        <v>0</v>
      </c>
      <c r="E35" s="37" t="str">
        <f>IF(C35="Yes","Low",IF(C35="No","None",IF(C35="Frequently","Low",IF(C35="Infrequently","Medium",IF(C35="Not Applicable","None",IF(C35="","None"))))))</f>
        <v>None</v>
      </c>
      <c r="F35" s="36">
        <f>IF(E35=$D$1,$F$1,IF(E35=$D$2,$F$2,IF(E35=$D$3,$F$3,IF(E35=$D$4,$F$4))))</f>
        <v>0</v>
      </c>
      <c r="G35" s="70" t="str">
        <f>IF(OR(C35="Yes"),"Flexibility","")</f>
        <v/>
      </c>
      <c r="H35" s="61"/>
      <c r="I35" s="91" t="s">
        <v>114</v>
      </c>
      <c r="J35" s="152" t="s">
        <v>76</v>
      </c>
    </row>
    <row r="36" spans="1:10" ht="45" x14ac:dyDescent="0.25">
      <c r="A36" s="173" t="s">
        <v>33</v>
      </c>
      <c r="B36" s="129" t="s">
        <v>115</v>
      </c>
      <c r="C36" s="75"/>
      <c r="D36" s="130">
        <f>IF(C36="Yes",10,IF(C36="No",0,IF(C36="Frequently",5,IF(C36="Infrequently",2,IF(C36="Not Applicable",0,IF(C36="",0))))))</f>
        <v>0</v>
      </c>
      <c r="E36" s="76" t="str">
        <f>IF(C36="No","Medium",IF(C36="Yes","None",IF(C36="Frequently","Low",IF(C36="Infrequently","Medium",IF(C36="Not Applicable","None",IF(C36="","None"))))))</f>
        <v>None</v>
      </c>
      <c r="F36" s="130">
        <f>IF(E36=$D$1,$F$1,IF(E36=$D$2,$F$2,IF(E36=$D$3,$F$3,IF(E36=$D$4,$F$4))))</f>
        <v>0</v>
      </c>
      <c r="G36" s="77" t="str">
        <f>IF(OR(C36="No"),"Scalability, Process Integrity","")</f>
        <v/>
      </c>
      <c r="H36" s="78"/>
      <c r="I36" s="158" t="s">
        <v>146</v>
      </c>
      <c r="J36" s="176"/>
    </row>
    <row r="37" spans="1:10" ht="30" x14ac:dyDescent="0.25">
      <c r="A37" s="174"/>
      <c r="B37" s="133" t="s">
        <v>147</v>
      </c>
      <c r="C37" s="134"/>
      <c r="D37" s="135">
        <f>IF(C37="No",10,IF(C37="Yes",0, IF(C37="Frequently",5,IF(C37="Infrequently",2,IF(C37="Not Applicable",0,IF(C37="",0))))))</f>
        <v>0</v>
      </c>
      <c r="E37" s="136" t="str">
        <f>IF(C37="Yes","Medium",IF(C37="No","None",IF(C37="Frequently","Low",IF(C37="Infrequently","Medium",IF(C37="Not Applicable","None",IF(C37="","None"))))))</f>
        <v>None</v>
      </c>
      <c r="F37" s="135">
        <f>IF(E37=$D$1,$F$1,IF(E37=$D$2,$F$2,IF(E37=$D$3,$F$3,IF(E37=$D$4,$F$4))))/2</f>
        <v>0</v>
      </c>
      <c r="G37" s="137" t="str">
        <f>IF(OR(C37="Yes"),"Scalability, Process Integrity","")</f>
        <v/>
      </c>
      <c r="H37" s="138"/>
      <c r="I37" s="159" t="s">
        <v>146</v>
      </c>
      <c r="J37" s="177"/>
    </row>
    <row r="38" spans="1:10" ht="60" x14ac:dyDescent="0.25">
      <c r="A38" s="175"/>
      <c r="B38" s="131" t="s">
        <v>148</v>
      </c>
      <c r="C38" s="71"/>
      <c r="D38" s="132">
        <f>IF(C38="No",10,IF(C38="Yes",0, IF(C38="Frequently",5,IF(C38="Infrequently",2,IF(C38="Not Applicable",0,IF(C38="",0))))))</f>
        <v>0</v>
      </c>
      <c r="E38" s="72" t="str">
        <f>IF(C38="Yes","Medium",IF(C38="No","None",IF(C38="Frequently","Low",IF(C38="Infrequently","Medium",IF(C38="Not Applicable","None",IF(C38="","None"))))))</f>
        <v>None</v>
      </c>
      <c r="F38" s="132">
        <f>IF(E38=$D$1,$F$1,IF(E38=$D$2,$F$2,IF(E38=$D$3,$F$3,IF(E38=$D$4,$F$4))))/2</f>
        <v>0</v>
      </c>
      <c r="G38" s="73" t="str">
        <f>IF(OR(C38="Yes"),"Scalability, Process Integrity","")</f>
        <v/>
      </c>
      <c r="H38" s="74"/>
      <c r="I38" s="160" t="s">
        <v>146</v>
      </c>
      <c r="J38" s="178"/>
    </row>
    <row r="39" spans="1:10" ht="45" x14ac:dyDescent="0.25">
      <c r="A39" s="173" t="s">
        <v>5</v>
      </c>
      <c r="B39" s="129" t="s">
        <v>149</v>
      </c>
      <c r="C39" s="75"/>
      <c r="D39" s="130">
        <f>IF(C39="Yes",10,IF(C39="No",0,IF(C39="Frequently",5,IF(C39="Infrequently",2,IF(C39="Not Applicable",0,IF(C39="",0))))))</f>
        <v>0</v>
      </c>
      <c r="E39" s="76" t="str">
        <f>IF(C39="No","High",IF(C39="Yes","None",IF(C39="Frequently","Low",IF(C39="Infrequently","Medium",IF(C39="Not Applicable","None",IF(C39="","None"))))))</f>
        <v>None</v>
      </c>
      <c r="F39" s="130">
        <f>IF(E39=$D$1,$F$1,IF(E39=$D$2,$F$2,IF(E39=$D$3,$F$3,IF(E39=$D$4,$F$4))))</f>
        <v>0</v>
      </c>
      <c r="G39" s="77" t="str">
        <f>IF(OR(C39="No"),"Security, Cost of maintenance","")</f>
        <v/>
      </c>
      <c r="H39" s="78"/>
      <c r="I39" s="158" t="s">
        <v>150</v>
      </c>
      <c r="J39" s="176" t="s">
        <v>116</v>
      </c>
    </row>
    <row r="40" spans="1:10" ht="45" x14ac:dyDescent="0.25">
      <c r="A40" s="174"/>
      <c r="B40" s="133" t="s">
        <v>77</v>
      </c>
      <c r="C40" s="134"/>
      <c r="D40" s="135">
        <f>IF(C40="No",10,IF(C40="Yes",0, IF(C40="Frequently",5,IF(C40="Infrequently",2,IF(C40="Not Applicable",0,IF(C40="",0))))))</f>
        <v>0</v>
      </c>
      <c r="E40" s="136" t="str">
        <f>IF(C40="Yes","High",IF(C40="No","None",IF(C40="Frequently","Low",IF(C40="Infrequently","Medium",IF(C40="Not Applicable","None",IF(C40="","None"))))))</f>
        <v>None</v>
      </c>
      <c r="F40" s="135">
        <f>IF(E40=$D$1,$F$1,IF(E40=$D$2,$F$2,IF(E40=$D$3,$F$3,IF(E40=$D$4,$F$4))))</f>
        <v>0</v>
      </c>
      <c r="G40" s="137" t="str">
        <f>IF(OR(C40="Yes"),"Security, Cost of maintenance","")</f>
        <v/>
      </c>
      <c r="H40" s="138"/>
      <c r="I40" s="159" t="s">
        <v>151</v>
      </c>
      <c r="J40" s="177"/>
    </row>
    <row r="41" spans="1:10" ht="30" customHeight="1" x14ac:dyDescent="0.25">
      <c r="A41" s="175"/>
      <c r="B41" s="131" t="s">
        <v>78</v>
      </c>
      <c r="C41" s="71"/>
      <c r="D41" s="132">
        <f>IF(C41="Yes",10,IF(C41="No",0,IF(C41="Frequently",5,IF(C41="Infrequently",2,IF(C41="Not Applicable",0,IF(C41="",0))))))</f>
        <v>0</v>
      </c>
      <c r="E41" s="72" t="str">
        <f>IF(C41="No","Medium",IF(C41="Yes","None",IF(C41="Frequently","Low",IF(C41="Infrequently","Medium",IF(C41="Not Applicable","None",IF(C41="","None"))))))</f>
        <v>None</v>
      </c>
      <c r="F41" s="132">
        <f>IF(E41=$D$1,$F$1,IF(E41=$D$2,$F$2,IF(E41=$D$3,$F$3,IF(E41=$D$4,$F$4))))</f>
        <v>0</v>
      </c>
      <c r="G41" s="73" t="str">
        <f>IF(OR(C41="No"),"Scalability","")</f>
        <v/>
      </c>
      <c r="H41" s="74"/>
      <c r="I41" s="160"/>
      <c r="J41" s="178"/>
    </row>
    <row r="42" spans="1:10" ht="45" x14ac:dyDescent="0.25">
      <c r="A42" s="127" t="s">
        <v>1</v>
      </c>
      <c r="B42" s="128" t="s">
        <v>79</v>
      </c>
      <c r="C42" s="35"/>
      <c r="D42" s="36">
        <f>IF(C42="Yes",10,IF(C42="No",0,IF(C42="Frequently",5,IF(C42="Infrequently",2,IF(C42="Not Applicable",0,IF(C42="",0))))))</f>
        <v>0</v>
      </c>
      <c r="E42" s="37" t="str">
        <f>IF(C42="No","Medium",IF(C42="Yes","None",IF(C42="Frequently","Low",IF(C42="Infrequently","Medium",IF(C42="Not Applicable","None",IF(C42="","None"))))))</f>
        <v>None</v>
      </c>
      <c r="F42" s="36">
        <f>IF(E42=$D$1,$F$1,IF(E42=$D$2,$F$2,IF(E42=$D$3,$F$3,IF(E42=$D$4,$F$4))))</f>
        <v>0</v>
      </c>
      <c r="G42" s="70" t="str">
        <f>IF(OR(C42="No"),"Security","")</f>
        <v/>
      </c>
      <c r="H42" s="61"/>
      <c r="I42" s="91" t="s">
        <v>117</v>
      </c>
      <c r="J42" s="152" t="s">
        <v>71</v>
      </c>
    </row>
    <row r="43" spans="1:10" ht="45" x14ac:dyDescent="0.25">
      <c r="A43" s="173" t="s">
        <v>185</v>
      </c>
      <c r="B43" s="129" t="s">
        <v>186</v>
      </c>
      <c r="C43" s="75"/>
      <c r="D43" s="130">
        <f t="shared" ref="D43:D44" si="6">IF(C43="Yes",10,IF(C43="No",0,IF(C43="Frequently",5,IF(C43="Infrequently",2,IF(C43="Not Applicable",0,IF(C43="",0))))))</f>
        <v>0</v>
      </c>
      <c r="E43" s="76" t="str">
        <f t="shared" ref="E43:E46" si="7">IF(C43="No","Medium",IF(C43="Yes","None",IF(C43="Frequently","Low",IF(C43="Infrequently","Medium",IF(C43="Not Applicable","None",IF(C43="","None"))))))</f>
        <v>None</v>
      </c>
      <c r="F43" s="130"/>
      <c r="G43" s="77" t="str">
        <f>IF(OR(C43="Yes"),"Cost of maintenance","")</f>
        <v/>
      </c>
      <c r="H43" s="78"/>
      <c r="I43" s="158" t="s">
        <v>188</v>
      </c>
      <c r="J43" s="152" t="s">
        <v>71</v>
      </c>
    </row>
    <row r="44" spans="1:10" ht="45" x14ac:dyDescent="0.25">
      <c r="A44" s="175"/>
      <c r="B44" s="145" t="s">
        <v>187</v>
      </c>
      <c r="C44" s="146"/>
      <c r="D44" s="147">
        <f t="shared" si="6"/>
        <v>0</v>
      </c>
      <c r="E44" s="148" t="str">
        <f t="shared" si="7"/>
        <v>None</v>
      </c>
      <c r="F44" s="147"/>
      <c r="G44" s="149" t="str">
        <f>IF(OR(C44="Yes"),"Cost of maintenance","")</f>
        <v/>
      </c>
      <c r="H44" s="150"/>
      <c r="I44" s="162" t="s">
        <v>189</v>
      </c>
      <c r="J44" s="152" t="s">
        <v>71</v>
      </c>
    </row>
    <row r="45" spans="1:10" ht="30" customHeight="1" x14ac:dyDescent="0.25">
      <c r="A45" s="127" t="s">
        <v>80</v>
      </c>
      <c r="B45" s="128" t="s">
        <v>152</v>
      </c>
      <c r="C45" s="35"/>
      <c r="D45" s="36">
        <f>IF(C45="No",10,IF(C45="Yes",0, IF(C45="Frequently",5,IF(C45="Infrequently",2,IF(C45="Not Applicable",0,IF(C45="",0))))))</f>
        <v>0</v>
      </c>
      <c r="E45" s="148" t="str">
        <f t="shared" si="7"/>
        <v>None</v>
      </c>
      <c r="F45" s="36">
        <f>IF(E45=$D$1,$F$1,IF(E45=$D$2,$F$2,IF(E45=$D$3,$F$3,IF(E45=$D$4,$F$4))))</f>
        <v>0</v>
      </c>
      <c r="G45" s="164"/>
      <c r="H45" s="35"/>
      <c r="I45" s="90"/>
      <c r="J45" s="153"/>
    </row>
    <row r="46" spans="1:10" ht="30" customHeight="1" x14ac:dyDescent="0.25">
      <c r="A46" s="127" t="s">
        <v>80</v>
      </c>
      <c r="B46" s="128" t="s">
        <v>81</v>
      </c>
      <c r="C46" s="35"/>
      <c r="D46" s="36">
        <f>IF(C46="No",10,IF(C46="Yes",0, IF(C46="Frequently",5,IF(C46="Infrequently",2,IF(C46="Not Applicable",0,IF(C46="",0))))))</f>
        <v>0</v>
      </c>
      <c r="E46" s="148" t="str">
        <f t="shared" si="7"/>
        <v>None</v>
      </c>
      <c r="F46" s="36">
        <f>IF(E46=$D$1,$F$1,IF(E46=$D$2,$F$2,IF(E46=$D$3,$F$3,IF(E46=$D$4,$F$4))))</f>
        <v>0</v>
      </c>
      <c r="G46" s="35"/>
      <c r="H46" s="54"/>
      <c r="I46" s="163"/>
      <c r="J46" s="153"/>
    </row>
    <row r="47" spans="1:10" x14ac:dyDescent="0.25">
      <c r="A47" s="38"/>
      <c r="D47" s="39"/>
      <c r="E47" s="38"/>
      <c r="F47" s="39"/>
      <c r="G47" s="39"/>
      <c r="H47" s="38"/>
      <c r="I47" s="38"/>
    </row>
    <row r="48" spans="1:10" x14ac:dyDescent="0.25">
      <c r="E48" s="38"/>
      <c r="H48" s="38"/>
      <c r="I48" s="38"/>
    </row>
    <row r="49" spans="5:9" x14ac:dyDescent="0.25">
      <c r="E49" s="38"/>
      <c r="H49" s="38"/>
      <c r="I49" s="38"/>
    </row>
    <row r="50" spans="5:9" x14ac:dyDescent="0.25">
      <c r="E50" s="38"/>
      <c r="H50" s="38"/>
      <c r="I50" s="38"/>
    </row>
  </sheetData>
  <sheetProtection selectLockedCells="1"/>
  <mergeCells count="18">
    <mergeCell ref="A15:A19"/>
    <mergeCell ref="J15:J19"/>
    <mergeCell ref="A2:B4"/>
    <mergeCell ref="B5:C5"/>
    <mergeCell ref="B6:C6"/>
    <mergeCell ref="A11:A14"/>
    <mergeCell ref="J11:J14"/>
    <mergeCell ref="A20:A24"/>
    <mergeCell ref="J20:J24"/>
    <mergeCell ref="A25:A29"/>
    <mergeCell ref="J25:J29"/>
    <mergeCell ref="A33:A34"/>
    <mergeCell ref="J33:J34"/>
    <mergeCell ref="A36:A38"/>
    <mergeCell ref="J36:J38"/>
    <mergeCell ref="A39:A41"/>
    <mergeCell ref="J39:J41"/>
    <mergeCell ref="A43:A44"/>
  </mergeCells>
  <conditionalFormatting sqref="E6">
    <cfRule type="iconSet" priority="3">
      <iconSet iconSet="5Arrows" showValue="0">
        <cfvo type="percent" val="0"/>
        <cfvo type="num" val="50"/>
        <cfvo type="num" val="100"/>
        <cfvo type="num" val="150"/>
        <cfvo type="num" val="200"/>
      </iconSet>
    </cfRule>
  </conditionalFormatting>
  <conditionalFormatting sqref="B5:C5">
    <cfRule type="colorScale" priority="2">
      <colorScale>
        <cfvo type="num" val="-300"/>
        <cfvo type="num" val="125"/>
        <cfvo type="num" val="360"/>
        <color rgb="FFF8696B"/>
        <color rgb="FFFFEB84"/>
        <color rgb="FF63BE7B"/>
      </colorScale>
    </cfRule>
  </conditionalFormatting>
  <conditionalFormatting sqref="B6">
    <cfRule type="colorScale" priority="1">
      <colorScale>
        <cfvo type="num" val="0"/>
        <cfvo type="num" val="125"/>
        <cfvo type="num" val="360"/>
        <color rgb="FFF7575B"/>
        <color rgb="FFFFF3B7"/>
        <color rgb="FF8DE39B"/>
      </colorScale>
    </cfRule>
  </conditionalFormatting>
  <dataValidations count="4">
    <dataValidation type="list" allowBlank="1" showInputMessage="1" showErrorMessage="1" sqref="C9:C11 C14 C36 C31:C33 C39:C44" xr:uid="{41929E9B-FD29-410B-A2C4-3FA470590367}">
      <formula1>"Yes,No"</formula1>
    </dataValidation>
    <dataValidation type="list" allowBlank="1" showInputMessage="1" showErrorMessage="1" sqref="C30" xr:uid="{6FCE2E00-F673-4166-9DA4-E7FF1DEE9BFD}">
      <formula1>"Yes,Frequently, Infrequently,No"</formula1>
    </dataValidation>
    <dataValidation type="list" allowBlank="1" showInputMessage="1" showErrorMessage="1" sqref="C45:C46 C12:C13 C22:C24 C15:C20 C28" xr:uid="{10304C30-0752-46A9-A779-5F4461C8E641}">
      <formula1>"Yes,Frequently, Infrequently,No,Not Applicable"</formula1>
    </dataValidation>
    <dataValidation type="list" allowBlank="1" showInputMessage="1" showErrorMessage="1" sqref="C25:C27 C34:C35 C37:C38 C21 C29" xr:uid="{E0E9C8DC-1B44-410C-8715-6A750F1E9659}">
      <formula1>"Yes,No,Not Applicable"</formula1>
    </dataValidation>
  </dataValidations>
  <pageMargins left="0.7" right="0.7" top="0.75" bottom="0.75" header="0.3" footer="0.3"/>
  <pageSetup paperSize="9" orientation="portrait" r:id="rId1"/>
  <ignoredErrors>
    <ignoredError sqref="G3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6B724-BD55-4ACC-B2D0-3B75B881D583}">
  <sheetPr codeName="Sheet5">
    <tabColor theme="0" tint="-0.14999847407452621"/>
  </sheetPr>
  <dimension ref="A1:O39"/>
  <sheetViews>
    <sheetView showGridLines="0" zoomScale="80" zoomScaleNormal="80" workbookViewId="0">
      <selection activeCell="E32" sqref="E32"/>
    </sheetView>
  </sheetViews>
  <sheetFormatPr defaultRowHeight="15" x14ac:dyDescent="0.25"/>
  <cols>
    <col min="1" max="1" width="50.7109375" customWidth="1"/>
    <col min="2" max="2" width="60.5703125" style="4" customWidth="1"/>
    <col min="3" max="3" width="28.7109375" customWidth="1"/>
    <col min="4" max="4" width="20.7109375" style="1" customWidth="1"/>
    <col min="5" max="5" width="35.7109375" customWidth="1"/>
    <col min="6" max="6" width="80.7109375" customWidth="1"/>
    <col min="7" max="7" width="50.85546875" style="66" customWidth="1"/>
    <col min="8" max="8" width="29.5703125" style="66" customWidth="1"/>
    <col min="9" max="10" width="9.140625" style="97"/>
    <col min="11" max="12" width="9.140625" style="66"/>
  </cols>
  <sheetData>
    <row r="1" spans="1:15" x14ac:dyDescent="0.25">
      <c r="H1" s="23"/>
      <c r="J1" s="44" t="s">
        <v>34</v>
      </c>
      <c r="K1" s="79"/>
    </row>
    <row r="2" spans="1:15" x14ac:dyDescent="0.25">
      <c r="A2" s="179" t="s">
        <v>190</v>
      </c>
      <c r="B2" s="180"/>
      <c r="H2" s="23"/>
      <c r="J2" s="44" t="s">
        <v>35</v>
      </c>
      <c r="K2" s="79"/>
    </row>
    <row r="3" spans="1:15" s="66" customFormat="1" ht="18.75" x14ac:dyDescent="0.3">
      <c r="A3" s="179"/>
      <c r="B3" s="180"/>
      <c r="C3" s="6"/>
      <c r="D3" s="7"/>
      <c r="E3" s="6"/>
      <c r="F3"/>
      <c r="H3" s="23"/>
      <c r="I3" s="97"/>
      <c r="J3" s="28" t="s">
        <v>37</v>
      </c>
      <c r="K3" s="79"/>
      <c r="M3"/>
      <c r="N3"/>
    </row>
    <row r="4" spans="1:15" s="66" customFormat="1" ht="19.5" thickBot="1" x14ac:dyDescent="0.35">
      <c r="A4" s="179"/>
      <c r="B4" s="180"/>
      <c r="C4" s="6"/>
      <c r="D4" s="7"/>
      <c r="E4" s="6"/>
      <c r="F4"/>
      <c r="H4" s="23"/>
      <c r="I4" s="97"/>
      <c r="J4" s="28" t="s">
        <v>38</v>
      </c>
      <c r="K4" s="79"/>
      <c r="M4"/>
      <c r="N4"/>
    </row>
    <row r="5" spans="1:15" s="66" customFormat="1" ht="20.25" customHeight="1" thickBot="1" x14ac:dyDescent="0.3">
      <c r="A5" s="26" t="s">
        <v>191</v>
      </c>
      <c r="B5" s="181" t="s">
        <v>192</v>
      </c>
      <c r="C5" s="182"/>
      <c r="D5" s="40"/>
      <c r="E5" s="40"/>
      <c r="F5" s="40"/>
      <c r="G5" s="40"/>
      <c r="H5" s="30"/>
      <c r="I5" s="44"/>
      <c r="J5" s="28" t="s">
        <v>39</v>
      </c>
      <c r="K5" s="79"/>
      <c r="M5"/>
      <c r="N5"/>
    </row>
    <row r="6" spans="1:15" s="66" customFormat="1" ht="20.25" customHeight="1" thickBot="1" x14ac:dyDescent="0.3">
      <c r="A6" s="31" t="s">
        <v>41</v>
      </c>
      <c r="B6" s="168">
        <f>D6</f>
        <v>0</v>
      </c>
      <c r="C6" s="169"/>
      <c r="D6" s="32">
        <f>I7+J7</f>
        <v>0</v>
      </c>
      <c r="E6" s="27"/>
      <c r="F6" s="27"/>
      <c r="G6" s="40"/>
      <c r="H6" s="23"/>
      <c r="I6" s="27"/>
      <c r="J6" s="27"/>
      <c r="K6" s="80"/>
      <c r="L6" s="79"/>
      <c r="M6" s="79"/>
      <c r="N6" s="79"/>
      <c r="O6" s="79"/>
    </row>
    <row r="7" spans="1:15" s="66" customFormat="1" x14ac:dyDescent="0.25">
      <c r="A7" s="19"/>
      <c r="B7" s="20"/>
      <c r="C7" s="20"/>
      <c r="D7" s="20"/>
      <c r="E7" s="33"/>
      <c r="F7" s="33"/>
      <c r="G7" s="40"/>
      <c r="H7" s="40"/>
      <c r="I7" s="42">
        <f>SUM(I9:I53)</f>
        <v>0</v>
      </c>
      <c r="J7" s="42">
        <f>SUM(J9:J53)</f>
        <v>0</v>
      </c>
      <c r="K7" s="80"/>
      <c r="L7" s="79"/>
      <c r="M7" s="79"/>
      <c r="N7" s="79"/>
      <c r="O7" s="79"/>
    </row>
    <row r="8" spans="1:15" s="66" customFormat="1" ht="23.25" customHeight="1" x14ac:dyDescent="0.25">
      <c r="A8" s="86" t="s">
        <v>6</v>
      </c>
      <c r="B8" s="82" t="s">
        <v>7</v>
      </c>
      <c r="C8" s="83" t="s">
        <v>42</v>
      </c>
      <c r="D8" s="83" t="s">
        <v>34</v>
      </c>
      <c r="E8" s="82" t="s">
        <v>118</v>
      </c>
      <c r="F8" s="83" t="s">
        <v>125</v>
      </c>
      <c r="G8" s="82" t="s">
        <v>194</v>
      </c>
      <c r="H8" s="82" t="s">
        <v>195</v>
      </c>
      <c r="I8" s="43" t="s">
        <v>43</v>
      </c>
      <c r="J8" s="43" t="s">
        <v>43</v>
      </c>
      <c r="M8" s="79"/>
      <c r="N8" s="79"/>
      <c r="O8" s="79"/>
    </row>
    <row r="9" spans="1:15" s="66" customFormat="1" ht="60" x14ac:dyDescent="0.25">
      <c r="A9" s="87" t="s">
        <v>8</v>
      </c>
      <c r="B9" s="120" t="s">
        <v>82</v>
      </c>
      <c r="C9" s="35"/>
      <c r="D9" s="37" t="str">
        <f>IF(C9="No","Medium",IF(C9="Yes","None",IF(C9="Frequently","Low",IF(C9="Infrequently","Medium",IF(C9="Not Applicable","None",IF(C9="","None"))))))</f>
        <v>None</v>
      </c>
      <c r="E9" s="70" t="str">
        <f>IF(OR(C9="No",C9="Frequently",C9="Infrequently"),"Efficiency, Cost of maintenance, Speed of delivery, ","")</f>
        <v/>
      </c>
      <c r="F9" s="61"/>
      <c r="G9" s="90" t="s">
        <v>179</v>
      </c>
      <c r="H9" s="114" t="s">
        <v>158</v>
      </c>
      <c r="I9" s="45">
        <f>IF(C9="Yes",10,IF(C9="No",0,IF(C9="Frequently",5,IF(C9="Infrequently",2,IF(C9="Not Applicable",0,IF(C9="",0))))))</f>
        <v>0</v>
      </c>
      <c r="J9" s="45" t="b">
        <f>IF(D9=$M$9,$N$9,IF(D9=$M$10,$N$10,IF(D9=$M$11,$N$11,IF(D9=$M$12,$N$12))))</f>
        <v>0</v>
      </c>
      <c r="M9" s="79"/>
      <c r="N9" s="79"/>
      <c r="O9" s="79"/>
    </row>
    <row r="10" spans="1:15" s="66" customFormat="1" ht="30" x14ac:dyDescent="0.25">
      <c r="A10" s="87" t="s">
        <v>9</v>
      </c>
      <c r="B10" s="120" t="s">
        <v>83</v>
      </c>
      <c r="C10" s="35"/>
      <c r="D10" s="37" t="str">
        <f>IF(C10="No","Low",IF(C10="Yes","None",IF(C10="Frequently","Low",IF(C10="Infrequently","Low",IF(C10="Not Applicable","None",IF(C10="","None"))))))</f>
        <v>None</v>
      </c>
      <c r="E10" s="70" t="str">
        <f>IF(OR(C10="No",C10="Frequently",C10="Infrequently"),"Cost of maintenance","")</f>
        <v/>
      </c>
      <c r="F10" s="61"/>
      <c r="G10" s="90" t="s">
        <v>159</v>
      </c>
      <c r="H10" s="93" t="s">
        <v>71</v>
      </c>
      <c r="I10" s="45">
        <f>IF(C10="Yes",10,IF(C10="No",0,IF(C10="Frequently",5,IF(C10="Infrequently",2,IF(C10="Not Applicable",0,IF(C10="",0))))))</f>
        <v>0</v>
      </c>
      <c r="J10" s="45" t="b">
        <f t="shared" ref="J10:J38" si="0">IF(D10="","",IF(D10="","",IF(D10="","",IF(D10="",""))))</f>
        <v>0</v>
      </c>
      <c r="M10" s="79"/>
      <c r="N10" s="79"/>
      <c r="O10" s="79"/>
    </row>
    <row r="11" spans="1:15" s="66" customFormat="1" ht="30" x14ac:dyDescent="0.25">
      <c r="A11" s="87" t="s">
        <v>10</v>
      </c>
      <c r="B11" s="120" t="s">
        <v>84</v>
      </c>
      <c r="C11" s="35"/>
      <c r="D11" s="37" t="str">
        <f>IF(C11="No","Low",IF(C11="Yes","None",IF(C11="Frequently","Low",IF(C11="Infrequently","Low",IF(C11="Not Applicable","None",IF(C11="","None"))))))</f>
        <v>None</v>
      </c>
      <c r="E11" s="70" t="str">
        <f>IF(OR(C11="No",C11="Frequently",C11="Infrequently"),"Cost of maintenance","")</f>
        <v/>
      </c>
      <c r="F11" s="61"/>
      <c r="G11" s="90" t="s">
        <v>159</v>
      </c>
      <c r="H11" s="93" t="s">
        <v>71</v>
      </c>
      <c r="I11" s="45">
        <f t="shared" ref="I11:I38" si="1">IF(C11="Yes",10,IF(C11="No",0,IF(C11="Frequently",5,IF(C11="Infrequently",2,IF(C11="Not Applicable",0,IF(C11="",0))))))</f>
        <v>0</v>
      </c>
      <c r="J11" s="45" t="b">
        <f t="shared" si="0"/>
        <v>0</v>
      </c>
      <c r="M11" s="79"/>
      <c r="N11" s="79"/>
      <c r="O11" s="79"/>
    </row>
    <row r="12" spans="1:15" s="66" customFormat="1" ht="45" x14ac:dyDescent="0.25">
      <c r="A12" s="84" t="s">
        <v>11</v>
      </c>
      <c r="B12" s="121" t="s">
        <v>85</v>
      </c>
      <c r="C12" s="75"/>
      <c r="D12" s="76" t="str">
        <f>IF(C12="No","Medium",IF(C12="Yes","None",IF(C12="Frequently","Low",IF(C12="Infrequently","Medium",IF(C12="Not Applicable","None",IF(C12="","None"))))))</f>
        <v>None</v>
      </c>
      <c r="E12" s="77" t="str">
        <f>IF(OR(C12="No",C12="Frequently",C12="Infrequently"),"Exception Rates, Efficiency","")</f>
        <v/>
      </c>
      <c r="F12" s="78"/>
      <c r="G12" s="92" t="s">
        <v>160</v>
      </c>
      <c r="H12" s="100" t="s">
        <v>161</v>
      </c>
      <c r="I12" s="45">
        <f t="shared" si="1"/>
        <v>0</v>
      </c>
      <c r="J12" s="45" t="b">
        <f t="shared" si="0"/>
        <v>0</v>
      </c>
      <c r="M12" s="79"/>
      <c r="N12" s="79"/>
      <c r="O12" s="79"/>
    </row>
    <row r="13" spans="1:15" s="66" customFormat="1" ht="45" x14ac:dyDescent="0.25">
      <c r="A13" s="116"/>
      <c r="B13" s="122" t="s">
        <v>154</v>
      </c>
      <c r="C13" s="102"/>
      <c r="D13" s="103" t="str">
        <f>IF(C13="Yes","High",IF(C13="No","None",IF(C13="Frequently","High",IF(C13="Infrequently","Medium",IF(C13="Not Applicable","None",IF(C13="","None"))))))</f>
        <v>None</v>
      </c>
      <c r="E13" s="104" t="str">
        <f>IF(OR(C13="Yes",C13="Frequently",C13="Infrequently"),"Security","")</f>
        <v/>
      </c>
      <c r="F13" s="105"/>
      <c r="G13" s="106" t="s">
        <v>162</v>
      </c>
      <c r="H13" s="107"/>
      <c r="I13" s="45">
        <f t="shared" si="1"/>
        <v>0</v>
      </c>
      <c r="J13" s="45" t="b">
        <f t="shared" si="0"/>
        <v>0</v>
      </c>
      <c r="K13" s="81"/>
      <c r="L13" s="79"/>
      <c r="M13" s="79"/>
      <c r="N13" s="79"/>
      <c r="O13" s="79"/>
    </row>
    <row r="14" spans="1:15" s="66" customFormat="1" ht="30" x14ac:dyDescent="0.25">
      <c r="A14" s="85"/>
      <c r="B14" s="122" t="s">
        <v>86</v>
      </c>
      <c r="C14" s="102"/>
      <c r="D14" s="103" t="str">
        <f>IF(C14="Yes","Medium",IF(C14="No","None",IF(C14="Frequently","Low",IF(C14="Infrequently","Medium",IF(C14="Not Applicable","None",IF(C14="","None"))))))</f>
        <v>None</v>
      </c>
      <c r="E14" s="104" t="str">
        <f>IF(OR(C14="Yes",C14="Frequently",C14="Infrequently"),"Exception Rates","")</f>
        <v/>
      </c>
      <c r="F14" s="105"/>
      <c r="G14" s="106" t="s">
        <v>163</v>
      </c>
      <c r="H14" s="107"/>
      <c r="I14" s="45">
        <f t="shared" si="1"/>
        <v>0</v>
      </c>
      <c r="J14" s="45" t="b">
        <f t="shared" si="0"/>
        <v>0</v>
      </c>
      <c r="K14" s="81"/>
      <c r="L14" s="79"/>
      <c r="M14" s="79"/>
      <c r="N14" s="79"/>
      <c r="O14" s="79"/>
    </row>
    <row r="15" spans="1:15" s="66" customFormat="1" ht="45" x14ac:dyDescent="0.25">
      <c r="A15" s="88"/>
      <c r="B15" s="123" t="s">
        <v>155</v>
      </c>
      <c r="C15" s="71"/>
      <c r="D15" s="72" t="str">
        <f>IF(C15="Yes","Medium",IF(C15="No","None",IF(C15="Frequently","Medium",IF(C15="Infrequently","Low",IF(C15="Not Applicable","None",IF(C15="","None"))))))</f>
        <v>None</v>
      </c>
      <c r="E15" s="73" t="str">
        <f>IF(OR(C15="Yes",C15="Frequently",C15="Infrequently"),"Efficiency, Exception Rates","")</f>
        <v/>
      </c>
      <c r="F15" s="74"/>
      <c r="G15" s="98" t="s">
        <v>180</v>
      </c>
      <c r="H15" s="99"/>
      <c r="I15" s="45">
        <f t="shared" si="1"/>
        <v>0</v>
      </c>
      <c r="J15" s="45" t="b">
        <f t="shared" si="0"/>
        <v>0</v>
      </c>
      <c r="K15" s="81"/>
      <c r="L15" s="79"/>
      <c r="M15" s="79"/>
      <c r="N15" s="79"/>
      <c r="O15" s="79"/>
    </row>
    <row r="16" spans="1:15" s="66" customFormat="1" ht="60" x14ac:dyDescent="0.25">
      <c r="A16" s="87" t="s">
        <v>12</v>
      </c>
      <c r="B16" s="120" t="s">
        <v>87</v>
      </c>
      <c r="C16" s="35"/>
      <c r="D16" s="37" t="str">
        <f>IF(C16="No","Low",IF(C16="Yes","None",IF(C16="Frequently","Low",IF(C16="Infrequently","Low",IF(C16="Not Applicable","None",IF(C16="","None"))))))</f>
        <v>None</v>
      </c>
      <c r="E16" s="70" t="str">
        <f>IF(OR(C16="No",C16="Frequently",C16="Infrequently"),"Re-use, Ease of comprehension","")</f>
        <v/>
      </c>
      <c r="F16" s="61"/>
      <c r="G16" s="90" t="s">
        <v>165</v>
      </c>
      <c r="H16" s="93" t="s">
        <v>71</v>
      </c>
      <c r="I16" s="45">
        <f t="shared" si="1"/>
        <v>0</v>
      </c>
      <c r="J16" s="45" t="b">
        <f t="shared" si="0"/>
        <v>0</v>
      </c>
      <c r="K16" s="81"/>
      <c r="L16" s="79"/>
      <c r="M16" s="79"/>
      <c r="N16" s="79"/>
      <c r="O16" s="79"/>
    </row>
    <row r="17" spans="1:15" s="66" customFormat="1" ht="30" customHeight="1" x14ac:dyDescent="0.25">
      <c r="A17" s="87" t="s">
        <v>13</v>
      </c>
      <c r="B17" s="120" t="s">
        <v>88</v>
      </c>
      <c r="C17" s="35"/>
      <c r="D17" s="37" t="str">
        <f>IF(C17="No","Low",IF(C17="Yes","None",IF(C17="Frequently","Low",IF(C17="Infrequently","Low",IF(C17="Not Applicable","None",IF(C17="","None"))))))</f>
        <v>None</v>
      </c>
      <c r="E17" s="70" t="str">
        <f>IF(OR(C17="No",C17="Frequently",C17="Infrequently"),"Efficiency","")</f>
        <v/>
      </c>
      <c r="F17" s="61"/>
      <c r="G17" s="90"/>
      <c r="H17" s="93" t="s">
        <v>71</v>
      </c>
      <c r="I17" s="45">
        <f t="shared" si="1"/>
        <v>0</v>
      </c>
      <c r="J17" s="45" t="b">
        <f t="shared" si="0"/>
        <v>0</v>
      </c>
      <c r="K17" s="81"/>
      <c r="L17" s="79"/>
      <c r="M17" s="79"/>
      <c r="N17" s="79"/>
      <c r="O17" s="79"/>
    </row>
    <row r="18" spans="1:15" s="66" customFormat="1" ht="60" x14ac:dyDescent="0.25">
      <c r="A18" s="84" t="s">
        <v>14</v>
      </c>
      <c r="B18" s="124" t="s">
        <v>89</v>
      </c>
      <c r="C18" s="108"/>
      <c r="D18" s="109" t="str">
        <f>IF(C18="No","Medium",IF(C18="Yes","None",IF(C18="Frequently","Low",IF(C18="Infrequently","Medium",IF(C18="Not Applicable","None",IF(C18="","None"))))))</f>
        <v>None</v>
      </c>
      <c r="E18" s="110" t="str">
        <f>IF(OR(C18="No",C18="Frequently",C18="Infrequently"),"Exception Rates","")</f>
        <v/>
      </c>
      <c r="F18" s="111"/>
      <c r="G18" s="112" t="s">
        <v>181</v>
      </c>
      <c r="H18" s="113"/>
      <c r="I18" s="45">
        <f t="shared" si="1"/>
        <v>0</v>
      </c>
      <c r="J18" s="45" t="b">
        <f t="shared" si="0"/>
        <v>0</v>
      </c>
      <c r="K18" s="81"/>
      <c r="L18" s="79"/>
      <c r="M18" s="79"/>
      <c r="N18" s="79"/>
      <c r="O18" s="79"/>
    </row>
    <row r="19" spans="1:15" s="66" customFormat="1" ht="45" x14ac:dyDescent="0.25">
      <c r="A19" s="89"/>
      <c r="B19" s="123" t="s">
        <v>90</v>
      </c>
      <c r="C19" s="71"/>
      <c r="D19" s="72" t="str">
        <f>IF(C19="No","Medium",IF(C19="Yes","None",IF(C19="Frequently","Low",IF(C19="Infrequently","Medium",IF(C19="Not Applicable","None",IF(C19="","None"))))))</f>
        <v>None</v>
      </c>
      <c r="E19" s="73" t="str">
        <f>IF(OR(C19="No",C19="Frequently",C19="Infrequently"),"Re-use, Exception Rates","")</f>
        <v/>
      </c>
      <c r="F19" s="74"/>
      <c r="G19" s="98" t="s">
        <v>167</v>
      </c>
      <c r="H19" s="101"/>
      <c r="I19" s="45">
        <f t="shared" si="1"/>
        <v>0</v>
      </c>
      <c r="J19" s="45" t="b">
        <f t="shared" si="0"/>
        <v>0</v>
      </c>
      <c r="K19" s="81"/>
      <c r="L19" s="79"/>
      <c r="M19" s="79"/>
      <c r="N19" s="79"/>
      <c r="O19" s="79"/>
    </row>
    <row r="20" spans="1:15" s="66" customFormat="1" ht="30" x14ac:dyDescent="0.25">
      <c r="A20" s="87" t="s">
        <v>15</v>
      </c>
      <c r="B20" s="120" t="s">
        <v>91</v>
      </c>
      <c r="C20" s="35"/>
      <c r="D20" s="37" t="str">
        <f>IF(C20="Yes","Medium",IF(C20="No","None",IF(C20="Frequently","Low",IF(C20="Infrequently","Medium",IF(C20="Not Applicable","None",IF(C20="","None"))))))</f>
        <v>None</v>
      </c>
      <c r="E20" s="70" t="str">
        <f>IF(OR(C20="Yes"),"Exception Rates","")</f>
        <v/>
      </c>
      <c r="F20" s="61"/>
      <c r="G20" s="90" t="s">
        <v>144</v>
      </c>
      <c r="H20" s="93" t="s">
        <v>71</v>
      </c>
      <c r="I20" s="45">
        <f t="shared" si="1"/>
        <v>0</v>
      </c>
      <c r="J20" s="45" t="b">
        <f t="shared" si="0"/>
        <v>0</v>
      </c>
      <c r="K20" s="81"/>
      <c r="M20"/>
      <c r="N20"/>
    </row>
    <row r="21" spans="1:15" s="66" customFormat="1" ht="45" x14ac:dyDescent="0.25">
      <c r="A21" s="84" t="s">
        <v>16</v>
      </c>
      <c r="B21" s="121" t="s">
        <v>92</v>
      </c>
      <c r="C21" s="75"/>
      <c r="D21" s="76" t="str">
        <f>IF(C21="No","Medium",IF(C21="Yes","None",IF(C21="Frequently","Low",IF(C21="Infrequently","Medium",IF(C21="Not Applicable","None",IF(C21="","None"))))))</f>
        <v>None</v>
      </c>
      <c r="E21" s="77" t="str">
        <f>IF(OR(C21="No",C21="Frequently",C21="Infrequently"),"Accuracy, Exception Rates","")</f>
        <v/>
      </c>
      <c r="F21" s="78"/>
      <c r="G21" s="92" t="s">
        <v>168</v>
      </c>
      <c r="H21" s="100" t="s">
        <v>169</v>
      </c>
      <c r="I21" s="45">
        <f t="shared" si="1"/>
        <v>0</v>
      </c>
      <c r="J21" s="45" t="b">
        <f t="shared" si="0"/>
        <v>0</v>
      </c>
      <c r="K21" s="81"/>
      <c r="M21"/>
      <c r="N21"/>
    </row>
    <row r="22" spans="1:15" s="66" customFormat="1" ht="30" x14ac:dyDescent="0.25">
      <c r="A22" s="117"/>
      <c r="B22" s="125" t="s">
        <v>93</v>
      </c>
      <c r="C22" s="102"/>
      <c r="D22" s="103" t="str">
        <f>IF(C22="No","Medium",IF(C22="Yes","None",IF(C22="Frequently","Low",IF(C22="Infrequently","Medium",IF(C22="Not Applicable","None",IF(C22="","None"))))))</f>
        <v>None</v>
      </c>
      <c r="E22" s="104" t="str">
        <f>IF(OR(C22="No",C22="Frequently",C22="Infrequently"),"Accuracy, Exception Rates","")</f>
        <v/>
      </c>
      <c r="F22" s="105"/>
      <c r="G22" s="106" t="s">
        <v>182</v>
      </c>
      <c r="H22" s="107"/>
      <c r="I22" s="45">
        <f t="shared" si="1"/>
        <v>0</v>
      </c>
      <c r="J22" s="45" t="b">
        <f t="shared" si="0"/>
        <v>0</v>
      </c>
      <c r="K22" s="81"/>
      <c r="M22"/>
      <c r="N22"/>
    </row>
    <row r="23" spans="1:15" s="66" customFormat="1" ht="30" x14ac:dyDescent="0.25">
      <c r="A23" s="118"/>
      <c r="B23" s="125" t="s">
        <v>94</v>
      </c>
      <c r="C23" s="102"/>
      <c r="D23" s="103" t="str">
        <f>IF(C23="No","Medium",IF(C23="Yes","None",IF(C23="Frequently","Low",IF(C23="Infrequently","Medium",IF(C23="Not Applicable","None",IF(C23="","None"))))))</f>
        <v>None</v>
      </c>
      <c r="E23" s="104" t="str">
        <f>IF(OR(C23="No",C23="Frequently",C23="Infrequently"),"Efficiency, Exception Rates","")</f>
        <v/>
      </c>
      <c r="F23" s="105"/>
      <c r="G23" s="106" t="s">
        <v>183</v>
      </c>
      <c r="H23" s="107"/>
      <c r="I23" s="45">
        <f t="shared" si="1"/>
        <v>0</v>
      </c>
      <c r="J23" s="45" t="b">
        <f t="shared" si="0"/>
        <v>0</v>
      </c>
      <c r="K23" s="81"/>
      <c r="M23"/>
      <c r="N23"/>
    </row>
    <row r="24" spans="1:15" s="66" customFormat="1" ht="30" x14ac:dyDescent="0.25">
      <c r="A24" s="119"/>
      <c r="B24" s="125" t="s">
        <v>156</v>
      </c>
      <c r="C24" s="102"/>
      <c r="D24" s="103" t="str">
        <f>IF(C24="No","Medium",IF(C24="Yes","None",IF(C24="Frequently","Low",IF(C24="Infrequently","Medium",IF(C24="Not Applicable","None",IF(C24="","None"))))))</f>
        <v>None</v>
      </c>
      <c r="E24" s="104" t="str">
        <f>IF(OR(C24="No",C24="Frequently",C24="Infrequently"),"Cost of maintenance","")</f>
        <v/>
      </c>
      <c r="F24" s="105"/>
      <c r="G24" s="106" t="s">
        <v>119</v>
      </c>
      <c r="H24" s="107"/>
      <c r="I24" s="45">
        <f t="shared" si="1"/>
        <v>0</v>
      </c>
      <c r="J24" s="45" t="b">
        <f t="shared" si="0"/>
        <v>0</v>
      </c>
      <c r="K24" s="81"/>
      <c r="M24"/>
      <c r="N24"/>
    </row>
    <row r="25" spans="1:15" s="66" customFormat="1" ht="45" x14ac:dyDescent="0.25">
      <c r="A25" s="84"/>
      <c r="B25" s="123" t="s">
        <v>95</v>
      </c>
      <c r="C25" s="71"/>
      <c r="D25" s="72" t="str">
        <f>IF(C25="No","Medium",IF(C25="Yes","None",IF(C25="Frequently","Low",IF(C25="Infrequently","Medium",IF(C25="Not Applicable","None",IF(C25="","None"))))))</f>
        <v>None</v>
      </c>
      <c r="E25" s="73" t="str">
        <f>IF(OR(C25="No",C25="Frequently",C25="Infrequently"),"Cost of maintenance","")</f>
        <v/>
      </c>
      <c r="F25" s="74"/>
      <c r="G25" s="98" t="s">
        <v>172</v>
      </c>
      <c r="H25" s="99"/>
      <c r="I25" s="45">
        <f t="shared" si="1"/>
        <v>0</v>
      </c>
      <c r="J25" s="45" t="b">
        <f t="shared" si="0"/>
        <v>0</v>
      </c>
      <c r="K25" s="60"/>
      <c r="M25"/>
      <c r="N25"/>
    </row>
    <row r="26" spans="1:15" s="66" customFormat="1" ht="30" x14ac:dyDescent="0.25">
      <c r="A26" s="84" t="s">
        <v>17</v>
      </c>
      <c r="B26" s="124" t="s">
        <v>96</v>
      </c>
      <c r="C26" s="35"/>
      <c r="D26" s="37" t="str">
        <f t="shared" ref="D26" si="2">IF(C26="No","High",IF(C26="Yes","None",IF(C26="Frequently","Low",IF(C26="Infrequently","Medium",IF(C26="Not Applicable","None",IF(C26="","None"))))))</f>
        <v>None</v>
      </c>
      <c r="E26" s="70" t="str">
        <f>IF(OR(C26="No",C26="Frequently",C26="Infrequently"),"Re-use","")</f>
        <v/>
      </c>
      <c r="F26" s="61"/>
      <c r="G26" s="90" t="s">
        <v>120</v>
      </c>
      <c r="H26" s="94" t="s">
        <v>173</v>
      </c>
      <c r="I26" s="45">
        <f t="shared" si="1"/>
        <v>0</v>
      </c>
      <c r="J26" s="45" t="b">
        <f t="shared" si="0"/>
        <v>0</v>
      </c>
      <c r="K26" s="60"/>
      <c r="M26"/>
      <c r="N26"/>
    </row>
    <row r="27" spans="1:15" s="66" customFormat="1" ht="45" x14ac:dyDescent="0.25">
      <c r="A27" s="89"/>
      <c r="B27" s="123" t="s">
        <v>97</v>
      </c>
      <c r="C27" s="35"/>
      <c r="D27" s="37" t="str">
        <f>IF(C27="Yes","High",IF(C27="No","None",IF(C27="Frequently","Low",IF(C27="Infrequently","Medium",IF(C27="Not Applicable","None",IF(C27="","None"))))))</f>
        <v>None</v>
      </c>
      <c r="E27" s="70" t="str">
        <f>IF(OR(C27="Yes",C27="Frequently",C27="Infrequently"),"Re-use","")</f>
        <v/>
      </c>
      <c r="F27" s="61"/>
      <c r="G27" s="90" t="s">
        <v>174</v>
      </c>
      <c r="H27" s="94"/>
      <c r="I27" s="45">
        <f t="shared" si="1"/>
        <v>0</v>
      </c>
      <c r="J27" s="45" t="b">
        <f t="shared" si="0"/>
        <v>0</v>
      </c>
      <c r="K27" s="60"/>
      <c r="M27"/>
      <c r="N27"/>
    </row>
    <row r="28" spans="1:15" s="66" customFormat="1" ht="30" x14ac:dyDescent="0.25">
      <c r="A28" s="84" t="s">
        <v>18</v>
      </c>
      <c r="B28" s="124" t="s">
        <v>98</v>
      </c>
      <c r="C28" s="108"/>
      <c r="D28" s="109" t="str">
        <f>IF(C28="No","Low",IF(C28="Yes","None",IF(C28="Frequently","Low",IF(C28="Infrequently","Low",IF(C28="Not Applicable","None",IF(C28="","None"))))))</f>
        <v>None</v>
      </c>
      <c r="E28" s="110" t="str">
        <f>IF(OR(C28="No",C28="Frequently",C28="Infrequently"),"Re-use, Ease of comprehension, Cost of maintenance","")</f>
        <v/>
      </c>
      <c r="F28" s="111"/>
      <c r="G28" s="112"/>
      <c r="H28" s="115" t="s">
        <v>71</v>
      </c>
      <c r="I28" s="45">
        <f t="shared" si="1"/>
        <v>0</v>
      </c>
      <c r="J28" s="45" t="b">
        <f t="shared" si="0"/>
        <v>0</v>
      </c>
      <c r="K28" s="60"/>
      <c r="M28"/>
      <c r="N28"/>
    </row>
    <row r="29" spans="1:15" s="66" customFormat="1" ht="30" x14ac:dyDescent="0.25">
      <c r="A29" s="89"/>
      <c r="B29" s="123" t="s">
        <v>99</v>
      </c>
      <c r="C29" s="71"/>
      <c r="D29" s="72" t="str">
        <f>IF(C29="No","Low",IF(C29="Yes","None",IF(C29="Frequently","Low",IF(C29="Infrequently","Low",IF(C29="Not Applicable","None",IF(C29="","None"))))))</f>
        <v>None</v>
      </c>
      <c r="E29" s="73" t="str">
        <f>IF(OR(C29="No",C29="Frequently",C29="Infrequently"),"Re-use","")</f>
        <v/>
      </c>
      <c r="F29" s="74"/>
      <c r="G29" s="98"/>
      <c r="H29" s="99"/>
      <c r="I29" s="45">
        <f t="shared" si="1"/>
        <v>0</v>
      </c>
      <c r="J29" s="45" t="b">
        <f t="shared" si="0"/>
        <v>0</v>
      </c>
      <c r="K29" s="60"/>
      <c r="M29"/>
      <c r="N29"/>
    </row>
    <row r="30" spans="1:15" s="66" customFormat="1" ht="45" x14ac:dyDescent="0.25">
      <c r="A30" s="84" t="s">
        <v>19</v>
      </c>
      <c r="B30" s="120" t="s">
        <v>100</v>
      </c>
      <c r="C30" s="35"/>
      <c r="D30" s="37" t="str">
        <f>IF(C30="Yes","Low",IF(C30="No","None",IF(C30="Frequently","Low",IF(C30="Infrequently","Low",IF(C30="Not Applicable","None",IF(C30="","None"))))))</f>
        <v>None</v>
      </c>
      <c r="E30" s="70" t="str">
        <f>IF(OR(C30="Yes",C30="Frequently",C30="Infrequently"),"Re-use","")</f>
        <v/>
      </c>
      <c r="F30" s="61"/>
      <c r="G30" s="90" t="s">
        <v>184</v>
      </c>
      <c r="H30" s="94" t="s">
        <v>173</v>
      </c>
      <c r="I30" s="45">
        <f t="shared" si="1"/>
        <v>0</v>
      </c>
      <c r="J30" s="45" t="b">
        <f t="shared" si="0"/>
        <v>0</v>
      </c>
      <c r="K30" s="60"/>
      <c r="M30"/>
      <c r="N30"/>
    </row>
    <row r="31" spans="1:15" s="66" customFormat="1" ht="105" x14ac:dyDescent="0.25">
      <c r="A31" s="84"/>
      <c r="B31" s="120" t="s">
        <v>101</v>
      </c>
      <c r="C31" s="35"/>
      <c r="D31" s="37" t="str">
        <f>IF(C31="Yes","Medium",IF(C31="No","None",IF(C31="Frequently","Low",IF(C31="Infrequently","Medium",IF(C31="Not Applicable","None",IF(C31="","None"))))))</f>
        <v>None</v>
      </c>
      <c r="E31" s="70" t="str">
        <f>IF(OR(C31="Yes",C31="Frequently",C31="Infrequently"),"Re-use, Ease of comprehension, Cost of maintenance","")</f>
        <v/>
      </c>
      <c r="F31" s="61"/>
      <c r="G31" s="90"/>
      <c r="H31" s="94"/>
      <c r="I31" s="45">
        <f t="shared" si="1"/>
        <v>0</v>
      </c>
      <c r="J31" s="45" t="b">
        <f t="shared" si="0"/>
        <v>0</v>
      </c>
      <c r="K31" s="60"/>
      <c r="M31"/>
      <c r="N31"/>
    </row>
    <row r="32" spans="1:15" s="66" customFormat="1" ht="90" x14ac:dyDescent="0.25">
      <c r="A32" s="84" t="s">
        <v>0</v>
      </c>
      <c r="B32" s="124" t="s">
        <v>102</v>
      </c>
      <c r="C32" s="75"/>
      <c r="D32" s="76" t="str">
        <f>IF(C32="Yes","Medium",IF(C32="No","None",IF(C32="Frequently","Low",IF(C32="Infrequently","Medium",IF(C32="Not Applicable","None",IF(C32="","None"))))))</f>
        <v>None</v>
      </c>
      <c r="E32" s="77" t="str">
        <f>IF(OR(C32="Yes",C32="Frequently",C32="Infrequently"),"Re-use","")</f>
        <v/>
      </c>
      <c r="F32" s="78"/>
      <c r="G32" s="92" t="s">
        <v>176</v>
      </c>
      <c r="H32" s="100" t="s">
        <v>177</v>
      </c>
      <c r="I32" s="45">
        <f t="shared" si="1"/>
        <v>0</v>
      </c>
      <c r="J32" s="45" t="b">
        <f t="shared" si="0"/>
        <v>0</v>
      </c>
      <c r="K32" s="60"/>
      <c r="M32"/>
      <c r="N32"/>
    </row>
    <row r="33" spans="1:14" s="66" customFormat="1" ht="30" x14ac:dyDescent="0.25">
      <c r="A33" s="118"/>
      <c r="B33" s="126" t="s">
        <v>103</v>
      </c>
      <c r="C33" s="102"/>
      <c r="D33" s="103" t="str">
        <f>IF(C33="No","Low",IF(C33="Yes","None",IF(C33="Frequently","Low",IF(C33="Infrequently","Low",IF(C33="Not Applicable","None",IF(C33="","None"))))))</f>
        <v>None</v>
      </c>
      <c r="E33" s="104" t="str">
        <f>IF(OR(C33="No",C33="Frequently",C33="Infrequently"),"Support Costs","")</f>
        <v/>
      </c>
      <c r="F33" s="105"/>
      <c r="G33" s="106" t="s">
        <v>121</v>
      </c>
      <c r="H33" s="107"/>
      <c r="I33" s="45">
        <f t="shared" si="1"/>
        <v>0</v>
      </c>
      <c r="J33" s="45" t="b">
        <f t="shared" si="0"/>
        <v>0</v>
      </c>
      <c r="K33" s="60"/>
      <c r="M33"/>
      <c r="N33"/>
    </row>
    <row r="34" spans="1:14" s="66" customFormat="1" ht="30" customHeight="1" x14ac:dyDescent="0.25">
      <c r="A34" s="84"/>
      <c r="B34" s="123" t="s">
        <v>104</v>
      </c>
      <c r="C34" s="71"/>
      <c r="D34" s="72" t="str">
        <f>IF(C34="No","Low",IF(C34="Yes","None",IF(C34="Frequently","Low",IF(C34="Infrequently","Low",IF(C34="Not Applicable","None",IF(C34="","None"))))))</f>
        <v>None</v>
      </c>
      <c r="E34" s="73" t="str">
        <f>IF(OR(C34="No",C34="Frequently",C34="Infrequently"),"Cost of maintenance","")</f>
        <v/>
      </c>
      <c r="F34" s="74"/>
      <c r="G34" s="98" t="s">
        <v>122</v>
      </c>
      <c r="H34" s="99"/>
      <c r="I34" s="45">
        <f t="shared" si="1"/>
        <v>0</v>
      </c>
      <c r="J34" s="45" t="b">
        <f t="shared" si="0"/>
        <v>0</v>
      </c>
      <c r="K34" s="60"/>
      <c r="M34"/>
      <c r="N34"/>
    </row>
    <row r="35" spans="1:14" s="66" customFormat="1" ht="30" customHeight="1" x14ac:dyDescent="0.25">
      <c r="A35" s="87" t="s">
        <v>1</v>
      </c>
      <c r="B35" s="120" t="s">
        <v>105</v>
      </c>
      <c r="C35" s="35"/>
      <c r="D35" s="37" t="str">
        <f>IF(C35="No","Medium",IF(C35="Yes","None",IF(C35="Frequently","Low",IF(C35="Infrequently","Medium",IF(C35="Not Applicable","None",IF(C35="","None"))))))</f>
        <v>None</v>
      </c>
      <c r="E35" s="70" t="str">
        <f>IF(OR(C35="No",C35="Frequently",C35="Infrequently"),"Security","")</f>
        <v/>
      </c>
      <c r="F35" s="61"/>
      <c r="G35" s="91" t="s">
        <v>123</v>
      </c>
      <c r="H35" s="93" t="s">
        <v>71</v>
      </c>
      <c r="I35" s="45">
        <f t="shared" si="1"/>
        <v>0</v>
      </c>
      <c r="J35" s="45" t="b">
        <f t="shared" si="0"/>
        <v>0</v>
      </c>
      <c r="K35" s="60"/>
      <c r="M35"/>
      <c r="N35"/>
    </row>
    <row r="36" spans="1:14" s="66" customFormat="1" ht="30" x14ac:dyDescent="0.25">
      <c r="A36" s="87" t="s">
        <v>20</v>
      </c>
      <c r="B36" s="120" t="s">
        <v>106</v>
      </c>
      <c r="C36" s="35"/>
      <c r="D36" s="37" t="str">
        <f>IF(C36="No","Low",IF(C36="Yes","None",IF(C36="Frequently","Low",IF(C36="Infrequently","Low",IF(C36="Not Applicable","None",IF(C36="","None"))))))</f>
        <v>None</v>
      </c>
      <c r="E36" s="70" t="str">
        <f>IF(OR(C36="No",C36="Frequently",C36="Infrequently"),"Efficiency","")</f>
        <v/>
      </c>
      <c r="F36" s="61"/>
      <c r="G36" s="90" t="s">
        <v>124</v>
      </c>
      <c r="H36" s="95"/>
      <c r="I36" s="45">
        <f t="shared" si="1"/>
        <v>0</v>
      </c>
      <c r="J36" s="45" t="b">
        <f t="shared" si="0"/>
        <v>0</v>
      </c>
      <c r="K36" s="60"/>
      <c r="M36"/>
      <c r="N36"/>
    </row>
    <row r="37" spans="1:14" s="66" customFormat="1" ht="30" x14ac:dyDescent="0.25">
      <c r="A37" s="87" t="s">
        <v>21</v>
      </c>
      <c r="B37" s="121" t="s">
        <v>107</v>
      </c>
      <c r="C37" s="75"/>
      <c r="D37" s="76" t="str">
        <f>IF(C37="No","Medium",IF(C37="Yes","None",IF(C37="Frequently","Low",IF(C37="Infrequently","Medium",IF(C37="Not Applicable","None",IF(C37="","None"))))))</f>
        <v>None</v>
      </c>
      <c r="E37" s="77" t="str">
        <f>IF(OR(C37="No",C37="Frequently",C37="Infrequently"),"Exception Rates, Re-use","")</f>
        <v/>
      </c>
      <c r="F37" s="78"/>
      <c r="G37" s="92" t="s">
        <v>178</v>
      </c>
      <c r="H37" s="96"/>
      <c r="I37" s="45">
        <f t="shared" si="1"/>
        <v>0</v>
      </c>
      <c r="J37" s="45" t="b">
        <f t="shared" si="0"/>
        <v>0</v>
      </c>
      <c r="K37" s="60"/>
      <c r="M37"/>
      <c r="N37"/>
    </row>
    <row r="38" spans="1:14" s="66" customFormat="1" x14ac:dyDescent="0.25">
      <c r="A38" s="41"/>
      <c r="B38" s="41"/>
      <c r="C38" s="41"/>
      <c r="D38" s="41"/>
      <c r="E38" s="41"/>
      <c r="F38" s="41"/>
      <c r="G38" s="41"/>
      <c r="H38" s="41"/>
      <c r="I38" s="45">
        <f t="shared" si="1"/>
        <v>0</v>
      </c>
      <c r="J38" s="45" t="str">
        <f t="shared" si="0"/>
        <v/>
      </c>
      <c r="K38" s="60"/>
      <c r="M38"/>
      <c r="N38"/>
    </row>
    <row r="39" spans="1:14" s="66" customFormat="1" x14ac:dyDescent="0.25">
      <c r="A39"/>
      <c r="B39" s="4"/>
      <c r="C39"/>
      <c r="D39" s="1"/>
      <c r="E39"/>
      <c r="F39"/>
      <c r="I39" s="60"/>
      <c r="J39" s="60"/>
      <c r="K39" s="60"/>
      <c r="M39"/>
      <c r="N39"/>
    </row>
  </sheetData>
  <sheetProtection selectLockedCells="1"/>
  <mergeCells count="3">
    <mergeCell ref="B5:C5"/>
    <mergeCell ref="A2:B4"/>
    <mergeCell ref="B6:C6"/>
  </mergeCells>
  <conditionalFormatting sqref="B6">
    <cfRule type="colorScale" priority="3">
      <colorScale>
        <cfvo type="num" val="0"/>
        <cfvo type="num" val="125"/>
        <cfvo type="num" val="360"/>
        <color rgb="FFF7575B"/>
        <color rgb="FFFFF3B7"/>
        <color rgb="FF8DE39B"/>
      </colorScale>
    </cfRule>
  </conditionalFormatting>
  <conditionalFormatting sqref="B5:C5">
    <cfRule type="colorScale" priority="1">
      <colorScale>
        <cfvo type="num" val="-300"/>
        <cfvo type="num" val="125"/>
        <cfvo type="num" val="360"/>
        <color rgb="FFF8696B"/>
        <color rgb="FFFFEB84"/>
        <color rgb="FF63BE7B"/>
      </colorScale>
    </cfRule>
  </conditionalFormatting>
  <dataValidations count="3">
    <dataValidation type="list" allowBlank="1" showInputMessage="1" showErrorMessage="1" sqref="C36:C37" xr:uid="{80168CA8-8E7C-44AC-B449-D896F6E94C4A}">
      <formula1>"Yes,Frequently, Infrequently,No, Not Applicable"</formula1>
    </dataValidation>
    <dataValidation type="list" allowBlank="1" showInputMessage="1" showErrorMessage="1" sqref="C10:C11 C31:C35 C13:C16 C25:C26 C28:C29 C18:C23" xr:uid="{0A74575B-DB5C-4ACF-81AA-1DAFA01CEE2C}">
      <formula1>"Yes,Frequently, Infrequently,No"</formula1>
    </dataValidation>
    <dataValidation type="list" allowBlank="1" showInputMessage="1" showErrorMessage="1" sqref="C9 C12 C24 C17 C27 C30" xr:uid="{1DA96905-FBA8-4C00-9CF6-2160B13772F8}">
      <formula1>"Yes,No"</formula1>
    </dataValidation>
  </dataValidations>
  <pageMargins left="0.25" right="0.25" top="0.75" bottom="0.75" header="0.3" footer="0.3"/>
  <pageSetup orientation="landscape" r:id="rId1"/>
  <ignoredErrors>
    <ignoredError sqref="E31 D35:D36 D20" formula="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2" id="{1848D686-1DF0-477E-B123-2FADE2BF6B37}">
            <x14:iconSet iconSet="5Arrows" showValue="0" custom="1">
              <x14:cfvo type="percent">
                <xm:f>0</xm:f>
              </x14:cfvo>
              <x14:cfvo type="num">
                <xm:f>50</xm:f>
              </x14:cfvo>
              <x14:cfvo type="num">
                <xm:f>100</xm:f>
              </x14:cfvo>
              <x14:cfvo type="num">
                <xm:f>150</xm:f>
              </x14:cfvo>
              <x14:cfvo type="num">
                <xm:f>200</xm:f>
              </x14:cfvo>
              <x14:cfIcon iconSet="3Arrows" iconId="0"/>
              <x14:cfIcon iconSet="4Arrows" iconId="1"/>
              <x14:cfIcon iconSet="3Arrows" iconId="1"/>
              <x14:cfIcon iconSet="4Arrows" iconId="2"/>
              <x14:cfIcon iconSet="3Arrows" iconId="2"/>
            </x14:iconSet>
          </x14:cfRule>
          <xm:sqref>D6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34"/>
  <sheetViews>
    <sheetView showGridLines="0" zoomScale="60" zoomScaleNormal="60" workbookViewId="0">
      <selection sqref="A1:D1"/>
    </sheetView>
  </sheetViews>
  <sheetFormatPr defaultColWidth="9.140625" defaultRowHeight="15" x14ac:dyDescent="0.25"/>
  <cols>
    <col min="1" max="1" width="47.7109375" style="41" bestFit="1" customWidth="1"/>
    <col min="2" max="2" width="62.28515625" style="41" customWidth="1"/>
    <col min="3" max="4" width="17.140625" style="41" customWidth="1"/>
    <col min="5" max="5" width="40.140625" style="41" customWidth="1"/>
    <col min="6" max="6" width="62.28515625" style="41" customWidth="1"/>
    <col min="7" max="7" width="79.140625" style="41" customWidth="1"/>
    <col min="8" max="8" width="47.28515625" style="41" customWidth="1"/>
    <col min="9" max="10" width="9.5703125" style="60" bestFit="1" customWidth="1"/>
    <col min="11" max="11" width="8.7109375" style="60" bestFit="1" customWidth="1"/>
    <col min="12" max="12" width="4.140625" style="60" bestFit="1" customWidth="1"/>
    <col min="13" max="16384" width="9.140625" style="41"/>
  </cols>
  <sheetData>
    <row r="1" spans="1:12" ht="18" thickBot="1" x14ac:dyDescent="0.3">
      <c r="A1" s="186" t="s">
        <v>3</v>
      </c>
      <c r="B1" s="187"/>
      <c r="C1" s="187"/>
      <c r="D1" s="188"/>
    </row>
    <row r="2" spans="1:12" s="67" customFormat="1" ht="15.75" thickBot="1" x14ac:dyDescent="0.3">
      <c r="A2" s="59"/>
      <c r="B2" s="40"/>
      <c r="C2" s="40"/>
      <c r="D2" s="40"/>
      <c r="E2" s="40"/>
      <c r="F2" s="40"/>
      <c r="G2" s="40"/>
      <c r="H2" s="40"/>
      <c r="I2" s="44"/>
      <c r="J2" s="44"/>
      <c r="K2" s="68"/>
      <c r="L2" s="68"/>
    </row>
    <row r="3" spans="1:12" s="67" customFormat="1" ht="15.75" thickBot="1" x14ac:dyDescent="0.3">
      <c r="A3" s="31" t="s">
        <v>41</v>
      </c>
      <c r="B3" s="168">
        <f>D3</f>
        <v>0</v>
      </c>
      <c r="C3" s="169"/>
      <c r="D3" s="32">
        <f>I4+J4</f>
        <v>0</v>
      </c>
      <c r="E3" s="27"/>
      <c r="F3" s="27"/>
      <c r="G3" s="40"/>
      <c r="H3" s="40"/>
      <c r="I3" s="27"/>
      <c r="J3" s="27"/>
      <c r="K3" s="68"/>
      <c r="L3" s="68"/>
    </row>
    <row r="4" spans="1:12" s="67" customFormat="1" x14ac:dyDescent="0.25">
      <c r="A4" s="19"/>
      <c r="B4" s="20"/>
      <c r="C4" s="20"/>
      <c r="D4" s="20"/>
      <c r="E4" s="33"/>
      <c r="F4" s="33"/>
      <c r="G4" s="40"/>
      <c r="H4" s="40"/>
      <c r="I4" s="42">
        <f>SUM(I6:I50)</f>
        <v>0</v>
      </c>
      <c r="J4" s="42">
        <f>SUM(J6:J50)</f>
        <v>0</v>
      </c>
      <c r="K4" s="68"/>
      <c r="L4" s="68"/>
    </row>
    <row r="5" spans="1:12" x14ac:dyDescent="0.25">
      <c r="A5" s="58" t="s">
        <v>6</v>
      </c>
      <c r="B5" s="58" t="s">
        <v>7</v>
      </c>
      <c r="C5" s="50" t="s">
        <v>42</v>
      </c>
      <c r="D5" s="50" t="s">
        <v>34</v>
      </c>
      <c r="E5" s="58" t="s">
        <v>118</v>
      </c>
      <c r="F5" s="50" t="s">
        <v>125</v>
      </c>
      <c r="G5" s="50" t="s">
        <v>126</v>
      </c>
      <c r="H5" s="58" t="s">
        <v>44</v>
      </c>
      <c r="I5" s="43" t="s">
        <v>43</v>
      </c>
      <c r="J5" s="43" t="s">
        <v>43</v>
      </c>
      <c r="K5" s="44" t="s">
        <v>34</v>
      </c>
      <c r="L5" s="27"/>
    </row>
    <row r="6" spans="1:12" ht="45" x14ac:dyDescent="0.25">
      <c r="A6" s="52" t="s">
        <v>8</v>
      </c>
      <c r="B6" s="34" t="s">
        <v>82</v>
      </c>
      <c r="C6" s="35"/>
      <c r="D6" s="37" t="str">
        <f>IF(C6="No","Medium",IF(C6="Yes","None",IF(C6="Frequently","Low",IF(C6="Infrequently","Medium",IF(C6="Not Applicable","None",IF(C6="","None"))))))</f>
        <v>None</v>
      </c>
      <c r="E6" s="57" t="str">
        <f>IF(OR(C6="No",C6="Frequently",C6="Infrequently"),"Efficiency, Cost of maintenance, Speed of delivery, ","")</f>
        <v/>
      </c>
      <c r="F6" s="61"/>
      <c r="G6" s="64" t="s">
        <v>157</v>
      </c>
      <c r="H6" s="55" t="s">
        <v>158</v>
      </c>
      <c r="I6" s="45">
        <f>IF(C6="Yes",10,IF(C6="No",0,IF(C6="Frequently",5,IF(C6="Infrequently",2,IF(C6="Not Applicable",0,IF(C6="",0))))))</f>
        <v>0</v>
      </c>
      <c r="J6" s="45">
        <f t="shared" ref="J6:J12" si="0">IF(D6=$K$6,$L$6,IF(D6=$K$7,$L$7,IF(D6=$K$8,$L$8,IF(D6=$K$9,$L$9))))</f>
        <v>0</v>
      </c>
      <c r="K6" s="44" t="s">
        <v>35</v>
      </c>
      <c r="L6" s="44">
        <v>0</v>
      </c>
    </row>
    <row r="7" spans="1:12" ht="30" x14ac:dyDescent="0.25">
      <c r="A7" s="52" t="s">
        <v>9</v>
      </c>
      <c r="B7" s="34" t="s">
        <v>83</v>
      </c>
      <c r="C7" s="35"/>
      <c r="D7" s="37" t="str">
        <f>IF(C7="No","Low",IF(C7="Yes","None",IF(C7="Frequently","Low",IF(C7="Infrequently","Low",IF(C7="Not Applicable","None",IF(C7="","None"))))))</f>
        <v>None</v>
      </c>
      <c r="E7" s="57" t="str">
        <f>IF(OR(C7="No",C7="Frequently",C7="Infrequently"),"Cost of maintenance","")</f>
        <v/>
      </c>
      <c r="F7" s="61"/>
      <c r="G7" s="64" t="s">
        <v>159</v>
      </c>
      <c r="H7" s="55" t="s">
        <v>71</v>
      </c>
      <c r="I7" s="45">
        <f>IF(C7="Yes",10,IF(C7="No",0,IF(C7="Frequently",5,IF(C7="Infrequently",2,IF(C7="Not Applicable",0,IF(C7="",0))))))</f>
        <v>0</v>
      </c>
      <c r="J7" s="45">
        <f t="shared" si="0"/>
        <v>0</v>
      </c>
      <c r="K7" s="28" t="s">
        <v>37</v>
      </c>
      <c r="L7" s="28">
        <v>-1</v>
      </c>
    </row>
    <row r="8" spans="1:12" ht="30" x14ac:dyDescent="0.25">
      <c r="A8" s="52" t="s">
        <v>10</v>
      </c>
      <c r="B8" s="34" t="s">
        <v>84</v>
      </c>
      <c r="C8" s="35"/>
      <c r="D8" s="37" t="str">
        <f>IF(C8="No","Low",IF(C8="Yes","None",IF(C8="Frequently","Low",IF(C8="Infrequently","Low",IF(C8="Not Applicable","None",IF(C8="","None"))))))</f>
        <v>None</v>
      </c>
      <c r="E8" s="57" t="str">
        <f>IF(OR(C8="No",C8="Frequently",C8="Infrequently"),"Cost of maintenance","")</f>
        <v/>
      </c>
      <c r="F8" s="61"/>
      <c r="G8" s="64" t="s">
        <v>159</v>
      </c>
      <c r="H8" s="55" t="s">
        <v>71</v>
      </c>
      <c r="I8" s="45">
        <f>IF(C8="Yes",10,IF(C8="No",0,IF(C8="Frequently",5,IF(C8="Infrequently",2,IF(C8="Not Applicable",0,IF(C8="",0))))))</f>
        <v>0</v>
      </c>
      <c r="J8" s="45">
        <f t="shared" si="0"/>
        <v>0</v>
      </c>
      <c r="K8" s="28" t="s">
        <v>38</v>
      </c>
      <c r="L8" s="28">
        <v>-5</v>
      </c>
    </row>
    <row r="9" spans="1:12" ht="30" x14ac:dyDescent="0.25">
      <c r="A9" s="170" t="s">
        <v>11</v>
      </c>
      <c r="B9" s="34" t="s">
        <v>85</v>
      </c>
      <c r="C9" s="35"/>
      <c r="D9" s="37" t="str">
        <f>IF(C9="No","Medium",IF(C9="Yes","None",IF(C9="Frequently","Low",IF(C9="Infrequently","Medium",IF(C9="Not Applicable","None",IF(C9="","None"))))))</f>
        <v>None</v>
      </c>
      <c r="E9" s="57" t="str">
        <f>IF(OR(C9="No",C9="Frequently",C9="Infrequently"),"Exception Rates, Efficiency","")</f>
        <v/>
      </c>
      <c r="F9" s="61"/>
      <c r="G9" s="64" t="s">
        <v>160</v>
      </c>
      <c r="H9" s="171" t="s">
        <v>161</v>
      </c>
      <c r="I9" s="45">
        <f>IF(C9="Yes",10,IF(C9="No",0,IF(C9="Frequently",5,IF(C9="Infrequently",2,IF(C9="Not Applicable",0,IF(C9="",0))))))</f>
        <v>0</v>
      </c>
      <c r="J9" s="45">
        <f t="shared" si="0"/>
        <v>0</v>
      </c>
      <c r="K9" s="28" t="s">
        <v>39</v>
      </c>
      <c r="L9" s="28">
        <v>-10</v>
      </c>
    </row>
    <row r="10" spans="1:12" ht="30" x14ac:dyDescent="0.25">
      <c r="A10" s="170"/>
      <c r="B10" s="34" t="s">
        <v>154</v>
      </c>
      <c r="C10" s="35"/>
      <c r="D10" s="37" t="str">
        <f>IF(C10="Yes","High",IF(C10="No","None",IF(C10="Frequently","High",IF(C10="Infrequently","Medium",IF(C10="Not Applicable","None",IF(C10="","None"))))))</f>
        <v>None</v>
      </c>
      <c r="E10" s="57" t="str">
        <f>IF(OR(C10="Yes",C10="Frequently",C10="Infrequently"),"Security","")</f>
        <v/>
      </c>
      <c r="F10" s="61"/>
      <c r="G10" s="64" t="s">
        <v>162</v>
      </c>
      <c r="H10" s="171"/>
      <c r="I10" s="45">
        <f>IF(C10="No",10,IF(C10="Yes",0,IF(C10="Frequently",5,IF(C10="Infrequently",2,IF(C10="Not Applicable",0,IF(C10="",0))))))</f>
        <v>0</v>
      </c>
      <c r="J10" s="45">
        <f t="shared" si="0"/>
        <v>0</v>
      </c>
    </row>
    <row r="11" spans="1:12" ht="30" x14ac:dyDescent="0.25">
      <c r="A11" s="170"/>
      <c r="B11" s="34" t="s">
        <v>86</v>
      </c>
      <c r="C11" s="35"/>
      <c r="D11" s="37" t="str">
        <f>IF(C11="Yes","Medium",IF(C11="No","None",IF(C11="Frequently","Low",IF(C11="Infrequently","Medium",IF(C11="Not Applicable","None",IF(C11="","None"))))))</f>
        <v>None</v>
      </c>
      <c r="E11" s="57" t="str">
        <f>IF(OR(C11="Yes",C11="Frequently",C11="Infrequently"),"Exception Rates","")</f>
        <v/>
      </c>
      <c r="F11" s="61"/>
      <c r="G11" s="64" t="s">
        <v>163</v>
      </c>
      <c r="H11" s="171"/>
      <c r="I11" s="45">
        <f>IF(C11="No",10,IF(C11="Yes",0,IF(C11="Frequently",5,IF(C11="Infrequently",2,IF(C11="Not Applicable",0,IF(C11="",0))))))</f>
        <v>0</v>
      </c>
      <c r="J11" s="45">
        <f t="shared" si="0"/>
        <v>0</v>
      </c>
    </row>
    <row r="12" spans="1:12" ht="30" x14ac:dyDescent="0.25">
      <c r="A12" s="170"/>
      <c r="B12" s="34" t="s">
        <v>155</v>
      </c>
      <c r="C12" s="35"/>
      <c r="D12" s="37" t="str">
        <f>IF(C12="Yes","Medium",IF(C12="No","None",IF(C12="Frequently","Medium",IF(C12="Infrequently","Low",IF(C12="Not Applicable","None",IF(C12="","None"))))))</f>
        <v>None</v>
      </c>
      <c r="E12" s="57" t="str">
        <f>IF(OR(C12="Yes",C12="Frequently",C12="Infrequently"),"Efficiency, Exception Rates","")</f>
        <v/>
      </c>
      <c r="F12" s="61"/>
      <c r="G12" s="64" t="s">
        <v>164</v>
      </c>
      <c r="H12" s="171"/>
      <c r="I12" s="45">
        <f>IF(C12="No",10,IF(C12="Yes",0,IF(C12="Frequently",5,IF(C12="Infrequently",2,IF(C12="Not Applicable",0,IF(C12="",0))))))</f>
        <v>0</v>
      </c>
      <c r="J12" s="45">
        <f t="shared" si="0"/>
        <v>0</v>
      </c>
    </row>
    <row r="13" spans="1:12" ht="45" x14ac:dyDescent="0.25">
      <c r="A13" s="52" t="s">
        <v>12</v>
      </c>
      <c r="B13" s="34" t="s">
        <v>87</v>
      </c>
      <c r="C13" s="35"/>
      <c r="D13" s="37" t="str">
        <f>IF(C13="No","Low",IF(C13="Yes","None",IF(C13="Frequently","Low",IF(C13="Infrequently","Low",IF(C13="Not Applicable","None",IF(C13="","None"))))))</f>
        <v>None</v>
      </c>
      <c r="E13" s="57" t="str">
        <f>IF(OR(C13="No",C13="Frequently",C13="Infrequently"),"Re-use, Ease of comprehension","")</f>
        <v/>
      </c>
      <c r="F13" s="61"/>
      <c r="G13" s="64" t="s">
        <v>165</v>
      </c>
      <c r="H13" s="55" t="s">
        <v>71</v>
      </c>
      <c r="I13" s="45">
        <f>IF(C13="Yes",10,IF(C13="No",0,IF(C13="Frequently",5,IF(C13="Infrequently",2,IF(C13="Not Applicable",0,IF(C13="",0))))))</f>
        <v>0</v>
      </c>
      <c r="J13" s="45">
        <f>IF(D13=$K$6,$L$6,IF(D13=$K$7,$L$7,IF(D13=$K$8,$L$8,IF(D13=$K$9,$L$9))))/2</f>
        <v>0</v>
      </c>
    </row>
    <row r="14" spans="1:12" x14ac:dyDescent="0.25">
      <c r="A14" s="52" t="s">
        <v>13</v>
      </c>
      <c r="B14" s="34" t="s">
        <v>88</v>
      </c>
      <c r="C14" s="35"/>
      <c r="D14" s="37" t="str">
        <f>IF(C14="No","Low",IF(C14="Yes","None",IF(C14="Frequently","Low",IF(C14="Infrequently","Low",IF(C14="Not Applicable","None",IF(C14="","None"))))))</f>
        <v>None</v>
      </c>
      <c r="E14" s="57" t="str">
        <f>IF(OR(C14="No",C14="Frequently",C14="Infrequently"),"Efficiency","")</f>
        <v/>
      </c>
      <c r="F14" s="61"/>
      <c r="G14" s="64"/>
      <c r="H14" s="55" t="s">
        <v>71</v>
      </c>
      <c r="I14" s="45">
        <f>IF(C14="Yes",10,IF(C14="No",0,IF(C14="Frequently",5,IF(C14="Infrequently",2,IF(C14="Not Applicable",0,IF(C14="",0))))))</f>
        <v>0</v>
      </c>
      <c r="J14" s="45">
        <f>IF(D14=$K$6,$L$6,IF(D14=$K$7,$L$7,IF(D14=$K$8,$L$8,IF(D14=$K$9,$L$9))))/2</f>
        <v>0</v>
      </c>
    </row>
    <row r="15" spans="1:12" ht="30" x14ac:dyDescent="0.25">
      <c r="A15" s="170" t="s">
        <v>14</v>
      </c>
      <c r="B15" s="34" t="s">
        <v>89</v>
      </c>
      <c r="C15" s="35"/>
      <c r="D15" s="37" t="str">
        <f>IF(C15="No","Medium",IF(C15="Yes","None",IF(C15="Frequently","Low",IF(C15="Infrequently","Medium",IF(C15="Not Applicable","None",IF(C15="","None"))))))</f>
        <v>None</v>
      </c>
      <c r="E15" s="57" t="str">
        <f>IF(OR(C15="No",C15="Frequently",C15="Infrequently"),"Exception Rates","")</f>
        <v/>
      </c>
      <c r="F15" s="61"/>
      <c r="G15" s="64" t="s">
        <v>166</v>
      </c>
      <c r="H15" s="172"/>
      <c r="I15" s="45">
        <f>IF(C15="Yes",10,IF(C15="No",0,IF(C15="Frequently",5,IF(C15="Infrequently",2,IF(C15="Not Applicable",0,IF(C15="",0))))))</f>
        <v>0</v>
      </c>
      <c r="J15" s="45">
        <f>IF(D15=$K$6,$L$6,IF(D15=$K$7,$L$7,IF(D15=$K$8,$L$8,IF(D15=$K$9,$L$9))))</f>
        <v>0</v>
      </c>
    </row>
    <row r="16" spans="1:12" ht="30" x14ac:dyDescent="0.25">
      <c r="A16" s="170"/>
      <c r="B16" s="34" t="s">
        <v>90</v>
      </c>
      <c r="C16" s="35"/>
      <c r="D16" s="37" t="str">
        <f>IF(C16="No","Medium",IF(C16="Yes","None",IF(C16="Frequently","Low",IF(C16="Infrequently","Medium",IF(C16="Not Applicable","None",IF(C16="","None"))))))</f>
        <v>None</v>
      </c>
      <c r="E16" s="57" t="str">
        <f>IF(OR(C16="No",C16="Frequently",C16="Infrequently"),"Re-use, Exception Rates","")</f>
        <v/>
      </c>
      <c r="F16" s="61"/>
      <c r="G16" s="64" t="s">
        <v>167</v>
      </c>
      <c r="H16" s="172"/>
      <c r="I16" s="45">
        <f>IF(C16="Yes",10,IF(C16="No",0,IF(C16="Frequently",5,IF(C16="Infrequently",2,IF(C16="Not Applicable",0,IF(C16="",0))))))</f>
        <v>0</v>
      </c>
      <c r="J16" s="45">
        <f>IF(D16=$K$6,$L$6,IF(D16=$K$7,$L$7,IF(D16=$K$8,$L$8,IF(D16=$K$9,$L$9))))</f>
        <v>0</v>
      </c>
    </row>
    <row r="17" spans="1:10" ht="30" x14ac:dyDescent="0.25">
      <c r="A17" s="52" t="s">
        <v>15</v>
      </c>
      <c r="B17" s="34" t="s">
        <v>91</v>
      </c>
      <c r="C17" s="35"/>
      <c r="D17" s="37" t="str">
        <f>IF(C17="Yes","Medium",IF(C17="No","None",IF(C17="Frequently","Low",IF(C17="Infrequently","Medium",IF(C17="Not Applicable","None",IF(C17="","None"))))))</f>
        <v>None</v>
      </c>
      <c r="E17" s="57" t="str">
        <f>IF(OR(C17="Yes"),"Exception Rates","")</f>
        <v/>
      </c>
      <c r="F17" s="61"/>
      <c r="G17" s="64" t="s">
        <v>144</v>
      </c>
      <c r="H17" s="55" t="s">
        <v>71</v>
      </c>
      <c r="I17" s="45">
        <f>IF(C17="No",10,IF(C17="Yes",0, IF(C17="Frequently",5,IF(C17="Infrequently",2,IF(C17="Not Applicable",0,IF(C17="",0))))))</f>
        <v>0</v>
      </c>
      <c r="J17" s="45">
        <f>IF(D17=$K$6,$L$6,IF(D17=$K$7,$L$7,IF(D17=$K$8,$L$8,IF(D17=$K$9,$L$9))))/2</f>
        <v>0</v>
      </c>
    </row>
    <row r="18" spans="1:10" ht="30" x14ac:dyDescent="0.25">
      <c r="A18" s="170" t="s">
        <v>16</v>
      </c>
      <c r="B18" s="34" t="s">
        <v>92</v>
      </c>
      <c r="C18" s="35"/>
      <c r="D18" s="37" t="str">
        <f>IF(C18="No","Medium",IF(C18="Yes","None",IF(C18="Frequently","Low",IF(C18="Infrequently","Medium",IF(C18="Not Applicable","None",IF(C18="","None"))))))</f>
        <v>None</v>
      </c>
      <c r="E18" s="57" t="str">
        <f>IF(OR(C18="No",C18="Frequently",C18="Infrequently"),"Accuracy, Exception Rates","")</f>
        <v/>
      </c>
      <c r="F18" s="61"/>
      <c r="G18" s="64" t="s">
        <v>168</v>
      </c>
      <c r="H18" s="171" t="s">
        <v>169</v>
      </c>
      <c r="I18" s="45">
        <f t="shared" ref="I18:I23" si="1">IF(C18="Yes",10,IF(C18="No",0,IF(C18="Frequently",5,IF(C18="Infrequently",2,IF(C18="Not Applicable",0,IF(C18="",0))))))</f>
        <v>0</v>
      </c>
      <c r="J18" s="45">
        <f t="shared" ref="J18:J25" si="2">IF(D18=$K$6,$L$6,IF(D18=$K$7,$L$7,IF(D18=$K$8,$L$8,IF(D18=$K$9,$L$9))))</f>
        <v>0</v>
      </c>
    </row>
    <row r="19" spans="1:10" ht="30" x14ac:dyDescent="0.25">
      <c r="A19" s="170"/>
      <c r="B19" s="34" t="s">
        <v>93</v>
      </c>
      <c r="C19" s="35"/>
      <c r="D19" s="37" t="str">
        <f>IF(C19="No","Medium",IF(C19="Yes","None",IF(C19="Frequently","Low",IF(C19="Infrequently","Medium",IF(C19="Not Applicable","None",IF(C19="","None"))))))</f>
        <v>None</v>
      </c>
      <c r="E19" s="57" t="str">
        <f>IF(OR(C19="No",C19="Frequently",C19="Infrequently"),"Accuracy, Exception Rates","")</f>
        <v/>
      </c>
      <c r="F19" s="61"/>
      <c r="G19" s="64" t="s">
        <v>170</v>
      </c>
      <c r="H19" s="171"/>
      <c r="I19" s="45">
        <f t="shared" si="1"/>
        <v>0</v>
      </c>
      <c r="J19" s="45">
        <f t="shared" si="2"/>
        <v>0</v>
      </c>
    </row>
    <row r="20" spans="1:10" ht="30" x14ac:dyDescent="0.25">
      <c r="A20" s="170"/>
      <c r="B20" s="34" t="s">
        <v>94</v>
      </c>
      <c r="C20" s="35"/>
      <c r="D20" s="37" t="str">
        <f>IF(C20="No","Medium",IF(C20="Yes","None",IF(C20="Frequently","Low",IF(C20="Infrequently","Medium",IF(C20="Not Applicable","None",IF(C20="","None"))))))</f>
        <v>None</v>
      </c>
      <c r="E20" s="57" t="str">
        <f>IF(OR(C20="No",C20="Frequently",C20="Infrequently"),"Efficiency, Exception Rates","")</f>
        <v/>
      </c>
      <c r="F20" s="61"/>
      <c r="G20" s="64" t="s">
        <v>171</v>
      </c>
      <c r="H20" s="171"/>
      <c r="I20" s="45">
        <f t="shared" si="1"/>
        <v>0</v>
      </c>
      <c r="J20" s="45">
        <f t="shared" si="2"/>
        <v>0</v>
      </c>
    </row>
    <row r="21" spans="1:10" ht="30" x14ac:dyDescent="0.25">
      <c r="A21" s="170"/>
      <c r="B21" s="34" t="s">
        <v>156</v>
      </c>
      <c r="C21" s="35"/>
      <c r="D21" s="37" t="str">
        <f>IF(C21="No","Medium",IF(C21="Yes","None",IF(C21="Frequently","Low",IF(C21="Infrequently","Medium",IF(C21="Not Applicable","None",IF(C21="","None"))))))</f>
        <v>None</v>
      </c>
      <c r="E21" s="57" t="str">
        <f>IF(OR(C21="No",C21="Frequently",C21="Infrequently"),"Cost of maintenance","")</f>
        <v/>
      </c>
      <c r="F21" s="61"/>
      <c r="G21" s="64" t="s">
        <v>119</v>
      </c>
      <c r="H21" s="171"/>
      <c r="I21" s="45">
        <f t="shared" si="1"/>
        <v>0</v>
      </c>
      <c r="J21" s="45">
        <f t="shared" si="2"/>
        <v>0</v>
      </c>
    </row>
    <row r="22" spans="1:10" ht="30" x14ac:dyDescent="0.25">
      <c r="A22" s="170"/>
      <c r="B22" s="34" t="s">
        <v>95</v>
      </c>
      <c r="C22" s="35"/>
      <c r="D22" s="37" t="str">
        <f>IF(C22="No","Medium",IF(C22="Yes","None",IF(C22="Frequently","Low",IF(C22="Infrequently","Medium",IF(C22="Not Applicable","None",IF(C22="","None"))))))</f>
        <v>None</v>
      </c>
      <c r="E22" s="57" t="str">
        <f>IF(OR(C22="No",C22="Frequently",C22="Infrequently"),"Cost of maintenance","")</f>
        <v/>
      </c>
      <c r="F22" s="61"/>
      <c r="G22" s="64" t="s">
        <v>172</v>
      </c>
      <c r="H22" s="171"/>
      <c r="I22" s="45">
        <f t="shared" si="1"/>
        <v>0</v>
      </c>
      <c r="J22" s="45">
        <f t="shared" si="2"/>
        <v>0</v>
      </c>
    </row>
    <row r="23" spans="1:10" ht="30" x14ac:dyDescent="0.25">
      <c r="A23" s="170" t="s">
        <v>17</v>
      </c>
      <c r="B23" s="34" t="s">
        <v>96</v>
      </c>
      <c r="C23" s="35"/>
      <c r="D23" s="37" t="str">
        <f t="shared" ref="D23" si="3">IF(C23="No","High",IF(C23="Yes","None",IF(C23="Frequently","Low",IF(C23="Infrequently","Medium",IF(C23="Not Applicable","None",IF(C23="","None"))))))</f>
        <v>None</v>
      </c>
      <c r="E23" s="57" t="str">
        <f>IF(OR(C23="No",C23="Frequently",C23="Infrequently"),"Re-use","")</f>
        <v/>
      </c>
      <c r="F23" s="61"/>
      <c r="G23" s="64" t="s">
        <v>120</v>
      </c>
      <c r="H23" s="171" t="s">
        <v>173</v>
      </c>
      <c r="I23" s="45">
        <f t="shared" si="1"/>
        <v>0</v>
      </c>
      <c r="J23" s="45">
        <f t="shared" si="2"/>
        <v>0</v>
      </c>
    </row>
    <row r="24" spans="1:10" ht="30" x14ac:dyDescent="0.25">
      <c r="A24" s="170"/>
      <c r="B24" s="34" t="s">
        <v>97</v>
      </c>
      <c r="C24" s="35"/>
      <c r="D24" s="37" t="str">
        <f>IF(C24="Yes","High",IF(C24="No","None",IF(C24="Frequently","Low",IF(C24="Infrequently","Medium",IF(C24="Not Applicable","None",IF(C24="","None"))))))</f>
        <v>None</v>
      </c>
      <c r="E24" s="57" t="str">
        <f>IF(OR(C24="Yes",C24="Frequently",C24="Infrequently"),"Re-use","")</f>
        <v/>
      </c>
      <c r="F24" s="61"/>
      <c r="G24" s="64" t="s">
        <v>174</v>
      </c>
      <c r="H24" s="171"/>
      <c r="I24" s="45">
        <f>IF(C24="No",10,IF(C24="Yes",0,IF(C24="Frequently",5,IF(C24="Infrequently",2,IF(C24="Not Applicable",0,IF(C24="",0))))))</f>
        <v>0</v>
      </c>
      <c r="J24" s="45">
        <f t="shared" si="2"/>
        <v>0</v>
      </c>
    </row>
    <row r="25" spans="1:10" ht="30" x14ac:dyDescent="0.25">
      <c r="A25" s="170" t="s">
        <v>18</v>
      </c>
      <c r="B25" s="34" t="s">
        <v>98</v>
      </c>
      <c r="C25" s="35"/>
      <c r="D25" s="37" t="str">
        <f>IF(C25="No","Low",IF(C25="Yes","None",IF(C25="Frequently","Low",IF(C25="Infrequently","Low",IF(C25="Not Applicable","None",IF(C25="","None"))))))</f>
        <v>None</v>
      </c>
      <c r="E25" s="57" t="str">
        <f>IF(OR(C25="No",C25="Frequently",C25="Infrequently"),"Re-use, Ease of comprehension, Cost of maintenance","")</f>
        <v/>
      </c>
      <c r="F25" s="61"/>
      <c r="G25" s="64"/>
      <c r="H25" s="171" t="s">
        <v>71</v>
      </c>
      <c r="I25" s="45">
        <f>IF(C25="Yes",10,IF(C25="No",0,IF(C25="Frequently",5,IF(C25="Infrequently",2,IF(C25="Not Applicable",0,IF(C25="",0))))))</f>
        <v>0</v>
      </c>
      <c r="J25" s="45">
        <f t="shared" si="2"/>
        <v>0</v>
      </c>
    </row>
    <row r="26" spans="1:10" ht="30" x14ac:dyDescent="0.25">
      <c r="A26" s="170"/>
      <c r="B26" s="34" t="s">
        <v>99</v>
      </c>
      <c r="C26" s="35"/>
      <c r="D26" s="37" t="str">
        <f>IF(C26="No","Low",IF(C26="Yes","None",IF(C26="Frequently","Low",IF(C26="Infrequently","Low",IF(C26="Not Applicable","None",IF(C26="","None"))))))</f>
        <v>None</v>
      </c>
      <c r="E26" s="57" t="str">
        <f>IF(OR(C26="No",C26="Frequently",C26="Infrequently"),"Re-use","")</f>
        <v/>
      </c>
      <c r="F26" s="61"/>
      <c r="G26" s="64"/>
      <c r="H26" s="171"/>
      <c r="I26" s="45">
        <f>IF(C26="Yes",10,IF(C26="No",0,IF(C26="Frequently",5,IF(C26="Infrequently",2,IF(C26="Not Applicable",0,IF(C26="",0))))))</f>
        <v>0</v>
      </c>
      <c r="J26" s="45">
        <f>IF(D26=$K$6,$L$6,IF(D26=$K$7,$L$7,IF(D26=$K$8,$L$8,IF(D26=$K$9,$L$9))))/2</f>
        <v>0</v>
      </c>
    </row>
    <row r="27" spans="1:10" ht="30" x14ac:dyDescent="0.25">
      <c r="A27" s="170" t="s">
        <v>19</v>
      </c>
      <c r="B27" s="34" t="s">
        <v>100</v>
      </c>
      <c r="C27" s="35"/>
      <c r="D27" s="37" t="str">
        <f>IF(C27="Yes","Low",IF(C27="No","None",IF(C27="Frequently","Low",IF(C27="Infrequently","Low",IF(C27="Not Applicable","None",IF(C27="","None"))))))</f>
        <v>None</v>
      </c>
      <c r="E27" s="57" t="str">
        <f>IF(OR(C27="Yes",C27="Frequently",C27="Infrequently"),"Re-use","")</f>
        <v/>
      </c>
      <c r="F27" s="61"/>
      <c r="G27" s="64" t="s">
        <v>175</v>
      </c>
      <c r="H27" s="171" t="s">
        <v>173</v>
      </c>
      <c r="I27" s="45">
        <f>IF(C27="No",10,IF(C27="Yes",0,IF(C27="Frequently",5,IF(C27="Infrequently",2,IF(C27="Not Applicable",0,IF(C27="",0))))))</f>
        <v>0</v>
      </c>
      <c r="J27" s="45">
        <f t="shared" ref="J27:J34" si="4">IF(D27=$K$6,$L$6,IF(D27=$K$7,$L$7,IF(D27=$K$8,$L$8,IF(D27=$K$9,$L$9))))</f>
        <v>0</v>
      </c>
    </row>
    <row r="28" spans="1:10" ht="105" x14ac:dyDescent="0.25">
      <c r="A28" s="170"/>
      <c r="B28" s="34" t="s">
        <v>101</v>
      </c>
      <c r="C28" s="35"/>
      <c r="D28" s="37" t="str">
        <f>IF(C28="Yes","Medium",IF(C28="No","None",IF(C28="Frequently","Low",IF(C28="Infrequently","Medium",IF(C28="Not Applicable","None",IF(C28="","None"))))))</f>
        <v>None</v>
      </c>
      <c r="E28" s="57" t="str">
        <f>IF(OR(C28="Yes",C28="Frequently",C28="Infrequently"),"Re-use, Ease of comprehension, Cost of maintenance","")</f>
        <v/>
      </c>
      <c r="F28" s="61"/>
      <c r="G28" s="64"/>
      <c r="H28" s="171"/>
      <c r="I28" s="45">
        <f>IF(C28="No",10,IF(C28="Yes",0,IF(C28="Frequently",5,IF(C28="Infrequently",2,IF(C28="Not Applicable",0,IF(C28="",0))))))</f>
        <v>0</v>
      </c>
      <c r="J28" s="45">
        <f t="shared" si="4"/>
        <v>0</v>
      </c>
    </row>
    <row r="29" spans="1:10" ht="60" x14ac:dyDescent="0.25">
      <c r="A29" s="170" t="s">
        <v>0</v>
      </c>
      <c r="B29" s="34" t="s">
        <v>102</v>
      </c>
      <c r="C29" s="35"/>
      <c r="D29" s="37" t="str">
        <f>IF(C29="Yes","Medium",IF(C29="No","None",IF(C29="Frequently","Low",IF(C29="Infrequently","Medium",IF(C29="Not Applicable","None",IF(C29="","None"))))))</f>
        <v>None</v>
      </c>
      <c r="E29" s="57" t="str">
        <f>IF(OR(C29="Yes",C29="Frequently",C29="Infrequently"),"Re-use","")</f>
        <v/>
      </c>
      <c r="F29" s="61"/>
      <c r="G29" s="64" t="s">
        <v>176</v>
      </c>
      <c r="H29" s="171" t="s">
        <v>177</v>
      </c>
      <c r="I29" s="45">
        <f>IF(C29="No",10,IF(C29="Yes",0,IF(C29="Frequently",5,IF(C29="Infrequently",2,IF(C29="Not Applicable",0,IF(C29="",0))))))</f>
        <v>0</v>
      </c>
      <c r="J29" s="45">
        <f t="shared" si="4"/>
        <v>0</v>
      </c>
    </row>
    <row r="30" spans="1:10" ht="30" x14ac:dyDescent="0.25">
      <c r="A30" s="170"/>
      <c r="B30" s="34" t="s">
        <v>103</v>
      </c>
      <c r="C30" s="35"/>
      <c r="D30" s="37" t="str">
        <f>IF(C30="No","Low",IF(C30="Yes","None",IF(C30="Frequently","Low",IF(C30="Infrequently","Low",IF(C30="Not Applicable","None",IF(C30="","None"))))))</f>
        <v>None</v>
      </c>
      <c r="E30" s="57" t="str">
        <f>IF(OR(C30="No",C30="Frequently",C30="Infrequently"),"Support Costs","")</f>
        <v/>
      </c>
      <c r="F30" s="61"/>
      <c r="G30" s="64" t="s">
        <v>121</v>
      </c>
      <c r="H30" s="171"/>
      <c r="I30" s="45">
        <f>IF(C30="Yes",10,IF(C30="No",0,IF(C30="Frequently",5,IF(C30="Infrequently",2,IF(C30="Not Applicable",0,IF(C30="",0))))))</f>
        <v>0</v>
      </c>
      <c r="J30" s="45">
        <f t="shared" si="4"/>
        <v>0</v>
      </c>
    </row>
    <row r="31" spans="1:10" x14ac:dyDescent="0.25">
      <c r="A31" s="170"/>
      <c r="B31" s="34" t="s">
        <v>104</v>
      </c>
      <c r="C31" s="35"/>
      <c r="D31" s="37" t="str">
        <f>IF(C31="No","Low",IF(C31="Yes","None",IF(C31="Frequently","Low",IF(C31="Infrequently","Low",IF(C31="Not Applicable","None",IF(C31="","None"))))))</f>
        <v>None</v>
      </c>
      <c r="E31" s="57" t="str">
        <f>IF(OR(C31="No",C31="Frequently",C31="Infrequently"),"Cost of maintenance","")</f>
        <v/>
      </c>
      <c r="F31" s="61"/>
      <c r="G31" s="64" t="s">
        <v>122</v>
      </c>
      <c r="H31" s="171"/>
      <c r="I31" s="45">
        <f>IF(C31="Yes",10,IF(C31="No",0,IF(C31="Frequently",5,IF(C31="Infrequently",2,IF(C31="Not Applicable",0,IF(C31="",0))))))</f>
        <v>0</v>
      </c>
      <c r="J31" s="45">
        <f t="shared" si="4"/>
        <v>0</v>
      </c>
    </row>
    <row r="32" spans="1:10" x14ac:dyDescent="0.25">
      <c r="A32" s="52" t="s">
        <v>1</v>
      </c>
      <c r="B32" s="34" t="s">
        <v>105</v>
      </c>
      <c r="C32" s="35"/>
      <c r="D32" s="37" t="str">
        <f>IF(C32="No","Medium",IF(C32="Yes","None",IF(C32="Frequently","Low",IF(C32="Infrequently","Medium",IF(C32="Not Applicable","None",IF(C32="","None"))))))</f>
        <v>None</v>
      </c>
      <c r="E32" s="57" t="str">
        <f>IF(OR(C32="No",C32="Frequently",C32="Infrequently"),"Security","")</f>
        <v/>
      </c>
      <c r="F32" s="61"/>
      <c r="G32" s="63" t="s">
        <v>123</v>
      </c>
      <c r="H32" s="55" t="s">
        <v>71</v>
      </c>
      <c r="I32" s="45">
        <f>IF(C32="Yes",10,IF(C32="No",0,IF(C32="Frequently",5,IF(C32="Infrequently",2,IF(C32="Not Applicable",0,IF(C32="",0))))))</f>
        <v>0</v>
      </c>
      <c r="J32" s="45">
        <f t="shared" si="4"/>
        <v>0</v>
      </c>
    </row>
    <row r="33" spans="1:10" ht="30" x14ac:dyDescent="0.25">
      <c r="A33" s="52" t="s">
        <v>20</v>
      </c>
      <c r="B33" s="34" t="s">
        <v>106</v>
      </c>
      <c r="C33" s="35"/>
      <c r="D33" s="37" t="str">
        <f>IF(C33="No","Low",IF(C33="Yes","None",IF(C33="Frequently","Low",IF(C33="Infrequently","Low",IF(C33="Not Applicable","None",IF(C33="","None"))))))</f>
        <v>None</v>
      </c>
      <c r="E33" s="57" t="str">
        <f>IF(OR(C33="No",C33="Frequently",C33="Infrequently"),"Efficiency","")</f>
        <v/>
      </c>
      <c r="F33" s="61"/>
      <c r="G33" s="64" t="s">
        <v>124</v>
      </c>
      <c r="H33" s="56"/>
      <c r="I33" s="45">
        <f>IF(C33="Yes",10,IF(C33="No",0,IF(C33="Frequently",5,IF(C33="Infrequently",2,IF(C33="Not Applicable",0,IF(C33="",0))))))</f>
        <v>0</v>
      </c>
      <c r="J33" s="45">
        <f t="shared" si="4"/>
        <v>0</v>
      </c>
    </row>
    <row r="34" spans="1:10" ht="30" x14ac:dyDescent="0.25">
      <c r="A34" s="52" t="s">
        <v>21</v>
      </c>
      <c r="B34" s="34" t="s">
        <v>107</v>
      </c>
      <c r="C34" s="35"/>
      <c r="D34" s="37" t="str">
        <f>IF(C34="No","Medium",IF(C34="Yes","None",IF(C34="Frequently","Low",IF(C34="Infrequently","Medium",IF(C34="Not Applicable","None",IF(C34="","None"))))))</f>
        <v>None</v>
      </c>
      <c r="E34" s="57" t="str">
        <f>IF(OR(C34="No",C34="Frequently",C34="Infrequently"),"Exception Rates, Re-use","")</f>
        <v/>
      </c>
      <c r="F34" s="61"/>
      <c r="G34" s="64" t="s">
        <v>178</v>
      </c>
      <c r="H34" s="56"/>
      <c r="I34" s="45">
        <f>IF(C34="Yes",10,IF(C34="No",0,IF(C34="Frequently",5,IF(C34="Infrequently",2,IF(C34="Not Applicable",0,IF(C34="",0))))))</f>
        <v>0</v>
      </c>
      <c r="J34" s="45">
        <f t="shared" si="4"/>
        <v>0</v>
      </c>
    </row>
  </sheetData>
  <sheetProtection algorithmName="SHA-512" hashValue="MGIe2S3BvhltrvwDiJeBOh67Yz/PoPgCDpPhVezO9qHaexHOl9oWVZjQ0sQ4LsUjeCBGtsibrH7hCpPIzkElYg==" saltValue="9SDvrwI8bOcvLmuUJS1C8Q==" spinCount="100000" sheet="1" objects="1" scenarios="1" selectLockedCells="1"/>
  <mergeCells count="16">
    <mergeCell ref="H27:H28"/>
    <mergeCell ref="A29:A31"/>
    <mergeCell ref="H29:H31"/>
    <mergeCell ref="A1:D1"/>
    <mergeCell ref="B3:C3"/>
    <mergeCell ref="A9:A12"/>
    <mergeCell ref="H9:H12"/>
    <mergeCell ref="A15:A16"/>
    <mergeCell ref="H15:H16"/>
    <mergeCell ref="A18:A22"/>
    <mergeCell ref="H18:H22"/>
    <mergeCell ref="A23:A24"/>
    <mergeCell ref="H23:H24"/>
    <mergeCell ref="A25:A26"/>
    <mergeCell ref="H25:H26"/>
    <mergeCell ref="A27:A28"/>
  </mergeCells>
  <conditionalFormatting sqref="B3">
    <cfRule type="colorScale" priority="2">
      <colorScale>
        <cfvo type="num" val="0"/>
        <cfvo type="num" val="125"/>
        <cfvo type="num" val="360"/>
        <color rgb="FFF8696B"/>
        <color rgb="FFFFEB84"/>
        <color rgb="FF63BE7B"/>
      </colorScale>
    </cfRule>
  </conditionalFormatting>
  <conditionalFormatting sqref="D3">
    <cfRule type="iconSet" priority="1">
      <iconSet iconSet="5Arrows" showValue="0">
        <cfvo type="percent" val="0"/>
        <cfvo type="num" val="50"/>
        <cfvo type="num" val="100"/>
        <cfvo type="num" val="150"/>
        <cfvo type="num" val="200"/>
      </iconSet>
    </cfRule>
  </conditionalFormatting>
  <dataValidations count="3">
    <dataValidation type="list" allowBlank="1" showInputMessage="1" showErrorMessage="1" sqref="C33:C34 C16" xr:uid="{00000000-0002-0000-0200-000000000000}">
      <formula1>"Yes,Frequently, Infrequently,No, Not Applicable"</formula1>
    </dataValidation>
    <dataValidation type="list" allowBlank="1" showInputMessage="1" showErrorMessage="1" sqref="C7:C8 C28:C32 C18:C20 C10:C13 C22:C23 C25:C26" xr:uid="{00000000-0002-0000-0200-000001000000}">
      <formula1>"Yes,Frequently, Infrequently,No"</formula1>
    </dataValidation>
    <dataValidation type="list" allowBlank="1" showInputMessage="1" showErrorMessage="1" sqref="C6 C9 C21 C14:C15 C24 C27 C17" xr:uid="{00000000-0002-0000-0200-000002000000}">
      <formula1>"Yes,No"</formula1>
    </dataValidation>
  </dataValidations>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1"/>
  <sheetViews>
    <sheetView showGridLines="0" topLeftCell="A37" zoomScale="90" zoomScaleNormal="90" workbookViewId="0">
      <selection activeCell="C53" sqref="C53"/>
    </sheetView>
  </sheetViews>
  <sheetFormatPr defaultColWidth="9.140625" defaultRowHeight="15" x14ac:dyDescent="0.25"/>
  <cols>
    <col min="1" max="1" width="31.85546875" style="18" customWidth="1"/>
    <col min="2" max="2" width="75.7109375" style="18" customWidth="1"/>
    <col min="3" max="3" width="14.28515625" style="18" customWidth="1"/>
    <col min="4" max="4" width="8.28515625" style="27" hidden="1" customWidth="1"/>
    <col min="5" max="5" width="11.5703125" style="18" customWidth="1"/>
    <col min="6" max="6" width="6.7109375" style="27" hidden="1" customWidth="1"/>
    <col min="7" max="7" width="35.140625" style="27" bestFit="1" customWidth="1"/>
    <col min="8" max="8" width="68.28515625" style="18" customWidth="1"/>
    <col min="9" max="9" width="67" style="18" customWidth="1"/>
    <col min="10" max="10" width="30.140625" style="18" bestFit="1" customWidth="1"/>
    <col min="11" max="16384" width="9.140625" style="18"/>
  </cols>
  <sheetData>
    <row r="1" spans="1:10" x14ac:dyDescent="0.25">
      <c r="A1" s="12"/>
      <c r="B1" s="13"/>
      <c r="C1" s="13"/>
      <c r="D1" s="14" t="s">
        <v>34</v>
      </c>
      <c r="E1" s="15"/>
      <c r="F1" s="16"/>
      <c r="G1" s="46"/>
      <c r="H1" s="46"/>
      <c r="I1" s="13"/>
      <c r="J1" s="17"/>
    </row>
    <row r="2" spans="1:10" x14ac:dyDescent="0.25">
      <c r="A2" s="19"/>
      <c r="B2" s="20"/>
      <c r="C2" s="21"/>
      <c r="D2" s="14" t="s">
        <v>35</v>
      </c>
      <c r="E2" s="22"/>
      <c r="F2" s="14">
        <v>0</v>
      </c>
      <c r="G2" s="46"/>
      <c r="H2" s="46"/>
      <c r="I2" s="21"/>
      <c r="J2" s="23"/>
    </row>
    <row r="3" spans="1:10" x14ac:dyDescent="0.25">
      <c r="A3" s="192" t="s">
        <v>36</v>
      </c>
      <c r="B3" s="193"/>
      <c r="C3" s="24"/>
      <c r="D3" s="25" t="s">
        <v>37</v>
      </c>
      <c r="E3" s="22"/>
      <c r="F3" s="25">
        <v>-1</v>
      </c>
      <c r="G3" s="47"/>
      <c r="H3" s="47"/>
      <c r="I3" s="21"/>
      <c r="J3" s="23"/>
    </row>
    <row r="4" spans="1:10" x14ac:dyDescent="0.25">
      <c r="A4" s="192"/>
      <c r="B4" s="193"/>
      <c r="C4" s="24"/>
      <c r="D4" s="25" t="s">
        <v>38</v>
      </c>
      <c r="E4" s="22"/>
      <c r="F4" s="25">
        <v>-5</v>
      </c>
      <c r="G4" s="47"/>
      <c r="H4" s="47"/>
      <c r="I4" s="21"/>
      <c r="J4" s="23"/>
    </row>
    <row r="5" spans="1:10" ht="15.75" thickBot="1" x14ac:dyDescent="0.3">
      <c r="A5" s="192"/>
      <c r="B5" s="193"/>
      <c r="C5" s="24"/>
      <c r="D5" s="25" t="s">
        <v>39</v>
      </c>
      <c r="E5" s="22"/>
      <c r="F5" s="25">
        <v>-10</v>
      </c>
      <c r="G5" s="47"/>
      <c r="H5" s="47"/>
      <c r="I5" s="21"/>
      <c r="J5" s="23"/>
    </row>
    <row r="6" spans="1:10" ht="16.5" thickBot="1" x14ac:dyDescent="0.3">
      <c r="A6" s="26" t="s">
        <v>40</v>
      </c>
      <c r="B6" s="181"/>
      <c r="C6" s="182"/>
      <c r="E6" s="21"/>
      <c r="F6" s="28"/>
      <c r="G6" s="47"/>
      <c r="H6" s="47"/>
      <c r="I6" s="29"/>
      <c r="J6" s="30"/>
    </row>
    <row r="7" spans="1:10" ht="15.75" thickBot="1" x14ac:dyDescent="0.3">
      <c r="A7" s="31" t="s">
        <v>41</v>
      </c>
      <c r="B7" s="194">
        <f>E7</f>
        <v>0</v>
      </c>
      <c r="C7" s="195"/>
      <c r="E7" s="32">
        <f>D8+F8</f>
        <v>0</v>
      </c>
      <c r="G7" s="48"/>
      <c r="H7" s="48"/>
      <c r="I7" s="20"/>
      <c r="J7" s="23"/>
    </row>
    <row r="8" spans="1:10" x14ac:dyDescent="0.25">
      <c r="A8" s="19"/>
      <c r="B8" s="20"/>
      <c r="C8" s="20"/>
      <c r="D8" s="33">
        <f>SUM(D10:D46)</f>
        <v>0</v>
      </c>
      <c r="E8" s="20"/>
      <c r="F8" s="33">
        <f>SUM(F10:F46)</f>
        <v>0</v>
      </c>
      <c r="G8" s="48"/>
      <c r="H8" s="48"/>
      <c r="I8" s="20"/>
      <c r="J8" s="23"/>
    </row>
    <row r="9" spans="1:10" x14ac:dyDescent="0.25">
      <c r="A9" s="49" t="s">
        <v>6</v>
      </c>
      <c r="B9" s="50" t="s">
        <v>7</v>
      </c>
      <c r="C9" s="50" t="s">
        <v>42</v>
      </c>
      <c r="D9" s="51" t="s">
        <v>43</v>
      </c>
      <c r="E9" s="50" t="s">
        <v>34</v>
      </c>
      <c r="F9" s="51" t="s">
        <v>43</v>
      </c>
      <c r="G9" s="50" t="s">
        <v>108</v>
      </c>
      <c r="H9" s="50" t="s">
        <v>125</v>
      </c>
      <c r="I9" s="50" t="s">
        <v>126</v>
      </c>
      <c r="J9" s="50" t="s">
        <v>44</v>
      </c>
    </row>
    <row r="10" spans="1:10" ht="105" x14ac:dyDescent="0.25">
      <c r="A10" s="52" t="s">
        <v>24</v>
      </c>
      <c r="B10" s="34" t="s">
        <v>45</v>
      </c>
      <c r="C10" s="35"/>
      <c r="D10" s="36">
        <f>IF(C10="Yes",10,IF(C10="No",0,IF(C10="Frequently",5,IF(C10="Infrequently",2,IF(C10="Not Applicable",0,IF(C10="",0))))))</f>
        <v>0</v>
      </c>
      <c r="E10" s="37" t="str">
        <f>IF(C10="No","Medium",IF(C10="Yes","None",IF(C10="","None")))</f>
        <v>None</v>
      </c>
      <c r="F10" s="36">
        <f>IF(E10=$D$2,$F$2,IF(E10=$D$3,$F$3,IF(E10=$D$4,$F$4,IF(E10=$D$5,$F$5))))</f>
        <v>0</v>
      </c>
      <c r="G10" s="57" t="str">
        <f>IF(C10="No","Speed of delivery, Cost of maintenance.","")</f>
        <v/>
      </c>
      <c r="H10" s="61"/>
      <c r="I10" s="62" t="s">
        <v>127</v>
      </c>
      <c r="J10" s="53" t="s">
        <v>46</v>
      </c>
    </row>
    <row r="11" spans="1:10" ht="30" x14ac:dyDescent="0.25">
      <c r="A11" s="52" t="s">
        <v>22</v>
      </c>
      <c r="B11" s="34" t="s">
        <v>47</v>
      </c>
      <c r="C11" s="35"/>
      <c r="D11" s="36">
        <f>IF(C11="Yes",10,IF(C11="No",0,IF(C11="Frequently",5,IF(C11="Infrequently",2,IF(C11="Not Applicable",0,IF(C11="",0))))))</f>
        <v>0</v>
      </c>
      <c r="E11" s="37" t="str">
        <f>IF(C11="No","High",IF(C11="Yes","None",IF(C11="Frequently","Low",IF(C11="Infrequently","Medium",IF(C11="Not Applicable","None",IF(C11="","None"))))))</f>
        <v>None</v>
      </c>
      <c r="F11" s="36">
        <f>IF(E11=$D$2,$F$2,IF(E11=$D$3,$F$3,IF(E11=$D$4,$F$4,IF(E11=$D$5,$F$5))))</f>
        <v>0</v>
      </c>
      <c r="G11" s="57" t="str">
        <f>IF(C11="No","Scalability, Work Distribution, Support Costs, Audit Trail, Ease of producing MI.","")</f>
        <v/>
      </c>
      <c r="H11" s="61"/>
      <c r="I11" s="62" t="s">
        <v>128</v>
      </c>
      <c r="J11" s="53" t="s">
        <v>48</v>
      </c>
    </row>
    <row r="12" spans="1:10" x14ac:dyDescent="0.25">
      <c r="A12" s="170" t="s">
        <v>23</v>
      </c>
      <c r="B12" s="34" t="s">
        <v>49</v>
      </c>
      <c r="C12" s="35"/>
      <c r="D12" s="36">
        <f>IF(C12="Yes",10,IF(C12="No",0,IF(C12="Frequently",5,IF(C12="Infrequently",2,IF(C12="Not Applicable",0,IF(C12="",0))))))</f>
        <v>0</v>
      </c>
      <c r="E12" s="37" t="str">
        <f>IF(C12="No","Medium",IF(C12="Yes","None",IF(C12="Frequently","Low",IF(C12="Infrequently","Medium",IF(C12="Not Applicable","None",IF(C12="","None"))))))</f>
        <v>None</v>
      </c>
      <c r="F12" s="36">
        <f>IF(E12=$D$2,$F$2,IF(E12=$D$3,$F$3,IF(E12=$D$4,$F$4,IF(E12=$D$5,$F$5))))</f>
        <v>0</v>
      </c>
      <c r="G12" s="57" t="str">
        <f>IF(C12="No","Ease of comprehension, Cost of maintenance","")</f>
        <v/>
      </c>
      <c r="H12" s="61"/>
      <c r="I12" s="62"/>
      <c r="J12" s="191" t="s">
        <v>50</v>
      </c>
    </row>
    <row r="13" spans="1:10" x14ac:dyDescent="0.25">
      <c r="A13" s="170"/>
      <c r="B13" s="34" t="s">
        <v>109</v>
      </c>
      <c r="C13" s="35"/>
      <c r="D13" s="36">
        <f>IF(C13="Yes",10,IF(C13="No",0,IF(C13="Frequently",5,IF(C13="Infrequently",2,IF(C13="Not Applicable",0,IF(C13="",0))))))</f>
        <v>0</v>
      </c>
      <c r="E13" s="37" t="str">
        <f>IF(C13="No","Low",IF(C13="Yes","None",IF(C13="Frequently","Low",IF(C13="Infrequently","Low",IF(C13="Not Applicable","None",IF(C13="","None"))))))</f>
        <v>None</v>
      </c>
      <c r="F13" s="36">
        <f>IF(E13=$D$2,$F$2,IF(E13=$D$3,$F$3,IF(E13=$D$4,$F$4,IF(E13=$D$5,$F$5))))</f>
        <v>0</v>
      </c>
      <c r="G13" s="57" t="str">
        <f>IF(C13="No","Ease of comprehension, Cost of maintenance","")</f>
        <v/>
      </c>
      <c r="H13" s="61"/>
      <c r="I13" s="62"/>
      <c r="J13" s="191"/>
    </row>
    <row r="14" spans="1:10" x14ac:dyDescent="0.25">
      <c r="A14" s="170"/>
      <c r="B14" s="34" t="s">
        <v>110</v>
      </c>
      <c r="C14" s="35"/>
      <c r="D14" s="36">
        <f>IF(C14="Yes",10,IF(C14="No",0,IF(C14="Frequently",5,IF(C14="Infrequently",2,IF(C14="Not Applicable",0,IF(C14="",0))))))</f>
        <v>0</v>
      </c>
      <c r="E14" s="37" t="str">
        <f>IF(C14="No","Low",IF(C14="Yes","None",IF(C14="Frequently","Low",IF(C14="Infrequently","Low",IF(C14="Not Applicable","None",IF(C14="","None"))))))</f>
        <v>None</v>
      </c>
      <c r="F14" s="36">
        <f t="shared" ref="F14:F20" si="0">IF(E14=$D$2,$F$2,IF(E14=$D$3,$F$3,IF(E14=$D$4,$F$4,IF(E14=$D$5,$F$5))))</f>
        <v>0</v>
      </c>
      <c r="G14" s="57" t="str">
        <f>IF(C14="No","Ease of comprehension, Cost of maintenance","")</f>
        <v/>
      </c>
      <c r="H14" s="61"/>
      <c r="I14" s="62"/>
      <c r="J14" s="191"/>
    </row>
    <row r="15" spans="1:10" ht="30" x14ac:dyDescent="0.25">
      <c r="A15" s="170"/>
      <c r="B15" s="34" t="s">
        <v>51</v>
      </c>
      <c r="C15" s="35"/>
      <c r="D15" s="36">
        <f>IF(C15="No",10,IF(C15="Yes",0, IF(C15="Frequently",5,IF(C15="Infrequently",2,IF(C15="Not Applicable",0,IF(C15="",0))))))</f>
        <v>0</v>
      </c>
      <c r="E15" s="37" t="str">
        <f>IF(C15="Yes","Low",IF(C15="No","None",IF(C15="Frequently","Low",IF(C15="Infrequently","Medium",IF(C15="Not Applicable","None",IF(C15="","None"))))))</f>
        <v>None</v>
      </c>
      <c r="F15" s="36">
        <f t="shared" si="0"/>
        <v>0</v>
      </c>
      <c r="G15" s="57" t="str">
        <f>IF(C15="Yes","Cost of maintenance.","")</f>
        <v/>
      </c>
      <c r="H15" s="61"/>
      <c r="I15" s="62" t="s">
        <v>129</v>
      </c>
      <c r="J15" s="191"/>
    </row>
    <row r="16" spans="1:10" ht="45" x14ac:dyDescent="0.25">
      <c r="A16" s="170" t="s">
        <v>25</v>
      </c>
      <c r="B16" s="34" t="s">
        <v>52</v>
      </c>
      <c r="C16" s="35"/>
      <c r="D16" s="36">
        <f t="shared" ref="D16:D23" si="1">IF(C16="Yes",10,IF(C16="No",0,IF(C16="Frequently",5,IF(C16="Infrequently",2,IF(C16="Not Applicable",0,IF(C16="",0))))))</f>
        <v>0</v>
      </c>
      <c r="E16" s="37" t="str">
        <f t="shared" ref="E16" si="2">IF(C16="No","High",IF(C16="Yes","None",IF(C16="Frequently","Low",IF(C16="Infrequently","Medium",IF(C16="Not Applicable","None",IF(C16="","None"))))))</f>
        <v>None</v>
      </c>
      <c r="F16" s="36">
        <f t="shared" si="0"/>
        <v>0</v>
      </c>
      <c r="G16" s="57" t="str">
        <f>IF(OR(C16="No",C16="Frequently",C16="Infrequently"),"Resilience, Exception Rates","")</f>
        <v/>
      </c>
      <c r="H16" s="61"/>
      <c r="I16" s="63" t="s">
        <v>111</v>
      </c>
      <c r="J16" s="171" t="s">
        <v>53</v>
      </c>
    </row>
    <row r="17" spans="1:10" ht="60" x14ac:dyDescent="0.25">
      <c r="A17" s="170"/>
      <c r="B17" s="34" t="s">
        <v>54</v>
      </c>
      <c r="C17" s="35"/>
      <c r="D17" s="36">
        <f t="shared" si="1"/>
        <v>0</v>
      </c>
      <c r="E17" s="37" t="str">
        <f>IF(C17="No","Low",IF(C17="Yes","None",IF(C17="Frequently","Low",IF(C17="Infrequently","Low",IF(C17="Not Applicable","None",IF(C17="","None"))))))</f>
        <v>None</v>
      </c>
      <c r="F17" s="36">
        <f t="shared" si="0"/>
        <v>0</v>
      </c>
      <c r="G17" s="57" t="str">
        <f>IF(OR(C17="No",C17="Frequently",C17="Infrequently"),"Support Costs","")</f>
        <v/>
      </c>
      <c r="H17" s="61"/>
      <c r="I17" s="63" t="s">
        <v>130</v>
      </c>
      <c r="J17" s="171"/>
    </row>
    <row r="18" spans="1:10" ht="30" x14ac:dyDescent="0.25">
      <c r="A18" s="170"/>
      <c r="B18" s="34" t="s">
        <v>55</v>
      </c>
      <c r="C18" s="35"/>
      <c r="D18" s="36">
        <f t="shared" si="1"/>
        <v>0</v>
      </c>
      <c r="E18" s="37" t="str">
        <f t="shared" ref="E18:E23" si="3">IF(C18="No","Medium",IF(C18="Yes","None",IF(C18="Frequently","Low",IF(C18="Infrequently","Medium",IF(C18="Not Applicable","None",IF(C18="","None"))))))</f>
        <v>None</v>
      </c>
      <c r="F18" s="36">
        <f t="shared" si="0"/>
        <v>0</v>
      </c>
      <c r="G18" s="57" t="str">
        <f>IF(OR(C18="No",C18="Frequently",C18="Infrequently"),"Accuracy, Exception Rates","")</f>
        <v/>
      </c>
      <c r="H18" s="61"/>
      <c r="I18" s="63" t="s">
        <v>131</v>
      </c>
      <c r="J18" s="171"/>
    </row>
    <row r="19" spans="1:10" x14ac:dyDescent="0.25">
      <c r="A19" s="170"/>
      <c r="B19" s="34" t="s">
        <v>56</v>
      </c>
      <c r="C19" s="35"/>
      <c r="D19" s="36">
        <f t="shared" si="1"/>
        <v>0</v>
      </c>
      <c r="E19" s="37" t="str">
        <f t="shared" si="3"/>
        <v>None</v>
      </c>
      <c r="F19" s="36">
        <f t="shared" si="0"/>
        <v>0</v>
      </c>
      <c r="G19" s="57" t="str">
        <f>IF(OR(C19="No",C19="Frequently",C19="Infrequently"),"Resilience","")</f>
        <v/>
      </c>
      <c r="H19" s="61"/>
      <c r="I19" s="63" t="s">
        <v>132</v>
      </c>
      <c r="J19" s="171"/>
    </row>
    <row r="20" spans="1:10" ht="60" x14ac:dyDescent="0.25">
      <c r="A20" s="170"/>
      <c r="B20" s="34" t="s">
        <v>57</v>
      </c>
      <c r="C20" s="35"/>
      <c r="D20" s="36">
        <f t="shared" si="1"/>
        <v>0</v>
      </c>
      <c r="E20" s="37" t="str">
        <f t="shared" si="3"/>
        <v>None</v>
      </c>
      <c r="F20" s="36">
        <f t="shared" si="0"/>
        <v>0</v>
      </c>
      <c r="G20" s="57" t="str">
        <f>IF(OR(C20="No",C20="Frequently",C20="Infrequently"),"Exception Rates","")</f>
        <v/>
      </c>
      <c r="H20" s="61"/>
      <c r="I20" s="63" t="s">
        <v>133</v>
      </c>
      <c r="J20" s="171"/>
    </row>
    <row r="21" spans="1:10" ht="60" x14ac:dyDescent="0.25">
      <c r="A21" s="170" t="s">
        <v>26</v>
      </c>
      <c r="B21" s="34" t="s">
        <v>58</v>
      </c>
      <c r="C21" s="35"/>
      <c r="D21" s="36">
        <f t="shared" si="1"/>
        <v>0</v>
      </c>
      <c r="E21" s="37" t="str">
        <f t="shared" si="3"/>
        <v>None</v>
      </c>
      <c r="F21" s="36">
        <f>IF(E21=$D$2,$F$2,IF(E21=$D$3,$F$3,IF(E21=$D$4,$F$4,IF(E21=$D$5,$F$5))))/2</f>
        <v>0</v>
      </c>
      <c r="G21" s="57" t="str">
        <f>IF(OR(C21="No",C21="Frequently",C21="Infrequently"),"Exception Rates","")</f>
        <v/>
      </c>
      <c r="H21" s="61"/>
      <c r="I21" s="63" t="s">
        <v>134</v>
      </c>
      <c r="J21" s="171" t="s">
        <v>59</v>
      </c>
    </row>
    <row r="22" spans="1:10" ht="30" x14ac:dyDescent="0.25">
      <c r="A22" s="170"/>
      <c r="B22" s="34" t="s">
        <v>135</v>
      </c>
      <c r="C22" s="35"/>
      <c r="D22" s="36">
        <f t="shared" si="1"/>
        <v>0</v>
      </c>
      <c r="E22" s="37" t="str">
        <f t="shared" si="3"/>
        <v>None</v>
      </c>
      <c r="F22" s="36">
        <f>IF(E22=$D$2,$F$2,IF(E22=$D$3,$F$3,IF(E22=$D$4,$F$4,IF(E22=$D$5,$F$5))))/2</f>
        <v>0</v>
      </c>
      <c r="G22" s="57" t="str">
        <f>IF(OR(C22="No",C22="Frequently",C22="Infrequently"),"Accuracy, Exception Rates","")</f>
        <v/>
      </c>
      <c r="H22" s="61"/>
      <c r="I22" s="63" t="s">
        <v>131</v>
      </c>
      <c r="J22" s="171"/>
    </row>
    <row r="23" spans="1:10" ht="45" x14ac:dyDescent="0.25">
      <c r="A23" s="170"/>
      <c r="B23" s="34" t="s">
        <v>60</v>
      </c>
      <c r="C23" s="35"/>
      <c r="D23" s="36">
        <f t="shared" si="1"/>
        <v>0</v>
      </c>
      <c r="E23" s="37" t="str">
        <f t="shared" si="3"/>
        <v>None</v>
      </c>
      <c r="F23" s="36">
        <f>IF(E23=$D$2,$F$2,IF(E23=$D$3,$F$3,IF(E23=$D$4,$F$4,IF(E23=$D$5,$F$5))))</f>
        <v>0</v>
      </c>
      <c r="G23" s="57" t="str">
        <f>IF(OR(C23="No",C23="Frequently",C23="Infrequently"),"Efficiency, User Account preservation","")</f>
        <v/>
      </c>
      <c r="H23" s="61"/>
      <c r="I23" s="63" t="s">
        <v>136</v>
      </c>
      <c r="J23" s="171"/>
    </row>
    <row r="24" spans="1:10" x14ac:dyDescent="0.25">
      <c r="A24" s="170"/>
      <c r="B24" s="34" t="s">
        <v>61</v>
      </c>
      <c r="C24" s="35"/>
      <c r="D24" s="36">
        <f>IF(C24="No",10,IF(C24="Yes",0, IF(C24="Frequently",5,IF(C24="Infrequently",2,IF(C24="Not Applicable",0,IF(C24="",0))))))</f>
        <v>0</v>
      </c>
      <c r="E24" s="37" t="str">
        <f>IF(C24="Yes","High",IF(C24="No","None",IF(C24="Frequently","Low",IF(C24="Infrequently","Medium",IF(C24="Not Applicable","None",IF(C24="","None"))))))</f>
        <v>None</v>
      </c>
      <c r="F24" s="36">
        <f>IF(E24=$D$2,$F$2,IF(E24=$D$3,$F$3,IF(E24=$D$4,$F$4,IF(E24=$D$5,$F$5))))</f>
        <v>0</v>
      </c>
      <c r="G24" s="57" t="str">
        <f>IF(OR(C24="Yes",C24="Frequently",C24="Infrequently"),"Efficiency","")</f>
        <v/>
      </c>
      <c r="H24" s="61"/>
      <c r="I24" s="63" t="s">
        <v>137</v>
      </c>
      <c r="J24" s="171"/>
    </row>
    <row r="25" spans="1:10" ht="30" x14ac:dyDescent="0.25">
      <c r="A25" s="170"/>
      <c r="B25" s="34" t="s">
        <v>138</v>
      </c>
      <c r="C25" s="35"/>
      <c r="D25" s="36">
        <f>IF(C25="No",10,IF(C25="Yes",0, IF(C25="Frequently",5,IF(C25="Infrequently",2,IF(C25="Not Applicable",0,IF(C25="",0))))))</f>
        <v>0</v>
      </c>
      <c r="E25" s="37" t="str">
        <f>IF(C25="Yes","High",IF(C25="No","None",IF(C25="Frequently","Low",IF(C25="Infrequently","Medium",IF(C25="Not Applicable","None",IF(C25="","None"))))))</f>
        <v>None</v>
      </c>
      <c r="F25" s="36">
        <f>IF(E25=$D$2,$F$2,IF(E25=$D$3,$F$3,IF(E25=$D$4,$F$4,IF(E25=$D$5,$F$5))))</f>
        <v>0</v>
      </c>
      <c r="G25" s="57" t="str">
        <f>IF(OR(C25="Yes",C25="Frequently",C25="Infrequently"),"Process Success","")</f>
        <v/>
      </c>
      <c r="H25" s="61"/>
      <c r="I25" s="63" t="s">
        <v>139</v>
      </c>
      <c r="J25" s="171"/>
    </row>
    <row r="26" spans="1:10" ht="45" x14ac:dyDescent="0.25">
      <c r="A26" s="170" t="s">
        <v>27</v>
      </c>
      <c r="B26" s="34" t="s">
        <v>112</v>
      </c>
      <c r="C26" s="35"/>
      <c r="D26" s="36">
        <f t="shared" ref="D26:D32" si="4">IF(C26="Yes",10,IF(C26="No",0,IF(C26="Frequently",5,IF(C26="Infrequently",2,IF(C26="Not Applicable",0,IF(C26="",0))))))</f>
        <v>0</v>
      </c>
      <c r="E26" s="37" t="str">
        <f>IF(C26="No","Low",IF(C26="Yes","None",IF(C26="Frequently","Low",IF(C26="Infrequently","Medium",IF(C26="Not Applicable","None",IF(C26="","None"))))))</f>
        <v>None</v>
      </c>
      <c r="F26" s="36">
        <f>IF(E26=$D$2,$F$2,IF(E26=$D$3,$F$3,IF(E26=$D$4,$F$4,IF(E26=$D$5,$F$5))))/2</f>
        <v>0</v>
      </c>
      <c r="G26" s="57" t="str">
        <f>IF(OR(C26="No"),"Accuracy","")</f>
        <v/>
      </c>
      <c r="H26" s="61"/>
      <c r="I26" s="63" t="s">
        <v>113</v>
      </c>
      <c r="J26" s="171" t="s">
        <v>62</v>
      </c>
    </row>
    <row r="27" spans="1:10" ht="45" x14ac:dyDescent="0.25">
      <c r="A27" s="170"/>
      <c r="B27" s="34" t="s">
        <v>63</v>
      </c>
      <c r="C27" s="35"/>
      <c r="D27" s="36">
        <f t="shared" si="4"/>
        <v>0</v>
      </c>
      <c r="E27" s="37" t="str">
        <f t="shared" ref="E27:E32" si="5">IF(C27="No","Medium",IF(C27="Yes","None",IF(C27="Frequently","Low",IF(C27="Infrequently","Medium",IF(C27="Not Applicable","None",IF(C27="","None"))))))</f>
        <v>None</v>
      </c>
      <c r="F27" s="36">
        <f t="shared" ref="F27:F39" si="6">IF(E27=$D$2,$F$2,IF(E27=$D$3,$F$3,IF(E27=$D$4,$F$4,IF(E27=$D$5,$F$5))))/2</f>
        <v>0</v>
      </c>
      <c r="G27" s="57" t="str">
        <f>IF(OR(C27="No"),"Accuracy, Security","")</f>
        <v/>
      </c>
      <c r="H27" s="61"/>
      <c r="I27" s="63" t="s">
        <v>140</v>
      </c>
      <c r="J27" s="171"/>
    </row>
    <row r="28" spans="1:10" x14ac:dyDescent="0.25">
      <c r="A28" s="170"/>
      <c r="B28" s="34" t="s">
        <v>64</v>
      </c>
      <c r="C28" s="35"/>
      <c r="D28" s="36">
        <f t="shared" si="4"/>
        <v>0</v>
      </c>
      <c r="E28" s="37" t="str">
        <f t="shared" si="5"/>
        <v>None</v>
      </c>
      <c r="F28" s="36">
        <f>IF(E28=$D$2,$F$2,IF(E28=$D$3,$F$3,IF(E28=$D$4,$F$4,IF(E28=$D$5,$F$5))))</f>
        <v>0</v>
      </c>
      <c r="G28" s="57" t="str">
        <f>IF(OR(C28="No"),"Security","")</f>
        <v/>
      </c>
      <c r="H28" s="61"/>
      <c r="I28" s="63"/>
      <c r="J28" s="171"/>
    </row>
    <row r="29" spans="1:10" ht="30" x14ac:dyDescent="0.25">
      <c r="A29" s="170"/>
      <c r="B29" s="34" t="s">
        <v>65</v>
      </c>
      <c r="C29" s="35"/>
      <c r="D29" s="36">
        <f t="shared" si="4"/>
        <v>0</v>
      </c>
      <c r="E29" s="37" t="str">
        <f t="shared" si="5"/>
        <v>None</v>
      </c>
      <c r="F29" s="36">
        <f>IF(E29=$D$2,$F$2,IF(E29=$D$3,$F$3,IF(E29=$D$4,$F$4,IF(E29=$D$5,$F$5))))</f>
        <v>0</v>
      </c>
      <c r="G29" s="57" t="str">
        <f>IF(OR(C29="No",C29="Frequently",C29="Infrequently"),"Accuracy, Exception Rates","")</f>
        <v/>
      </c>
      <c r="H29" s="61"/>
      <c r="I29" s="63"/>
      <c r="J29" s="171"/>
    </row>
    <row r="30" spans="1:10" ht="60" x14ac:dyDescent="0.25">
      <c r="A30" s="170"/>
      <c r="B30" s="34" t="s">
        <v>66</v>
      </c>
      <c r="C30" s="35"/>
      <c r="D30" s="36">
        <f t="shared" si="4"/>
        <v>0</v>
      </c>
      <c r="E30" s="37" t="str">
        <f t="shared" si="5"/>
        <v>None</v>
      </c>
      <c r="F30" s="36">
        <f>IF(E30=$D$2,$F$2,IF(E30=$D$3,$F$3,IF(E30=$D$4,$F$4,IF(E30=$D$5,$F$5))))</f>
        <v>0</v>
      </c>
      <c r="G30" s="57" t="str">
        <f>IF(OR(C30="No"),"Controllability, Flexibility","")</f>
        <v/>
      </c>
      <c r="H30" s="61"/>
      <c r="I30" s="63" t="s">
        <v>141</v>
      </c>
      <c r="J30" s="171"/>
    </row>
    <row r="31" spans="1:10" ht="45" x14ac:dyDescent="0.25">
      <c r="A31" s="52" t="s">
        <v>28</v>
      </c>
      <c r="B31" s="34" t="s">
        <v>67</v>
      </c>
      <c r="C31" s="35"/>
      <c r="D31" s="36">
        <f t="shared" si="4"/>
        <v>0</v>
      </c>
      <c r="E31" s="37" t="str">
        <f t="shared" si="5"/>
        <v>None</v>
      </c>
      <c r="F31" s="36">
        <f>IF(E31=$D$2,$F$2,IF(E31=$D$3,$F$3,IF(E31=$D$4,$F$4,IF(E31=$D$5,$F$5))))</f>
        <v>0</v>
      </c>
      <c r="G31" s="57" t="str">
        <f>IF(OR(C31="No",C31="Frequently",C31="Infrequently"),"Security, Flexibility","")</f>
        <v/>
      </c>
      <c r="H31" s="61"/>
      <c r="I31" s="64" t="s">
        <v>142</v>
      </c>
      <c r="J31" s="55" t="s">
        <v>68</v>
      </c>
    </row>
    <row r="32" spans="1:10" ht="60" x14ac:dyDescent="0.25">
      <c r="A32" s="52" t="s">
        <v>29</v>
      </c>
      <c r="B32" s="34" t="s">
        <v>69</v>
      </c>
      <c r="C32" s="35"/>
      <c r="D32" s="36">
        <f t="shared" si="4"/>
        <v>0</v>
      </c>
      <c r="E32" s="37" t="str">
        <f t="shared" si="5"/>
        <v>None</v>
      </c>
      <c r="F32" s="36">
        <f>IF(E32=$D$2,$F$2,IF(E32=$D$3,$F$3,IF(E32=$D$4,$F$4,IF(E32=$D$5,$F$5))))</f>
        <v>0</v>
      </c>
      <c r="G32" s="57" t="str">
        <f>IF(OR(C32="No"),"Controllability, Flexibility","")</f>
        <v/>
      </c>
      <c r="H32" s="61"/>
      <c r="I32" s="64" t="s">
        <v>143</v>
      </c>
      <c r="J32" s="56"/>
    </row>
    <row r="33" spans="1:10" x14ac:dyDescent="0.25">
      <c r="A33" s="52" t="s">
        <v>30</v>
      </c>
      <c r="B33" s="34" t="s">
        <v>70</v>
      </c>
      <c r="C33" s="35"/>
      <c r="D33" s="36">
        <f>IF(C33="No",10,IF(C33="Yes",0, IF(C33="Frequently",5,IF(C33="Infrequently",2,IF(C33="Not Applicable",0,IF(C33="",0))))))</f>
        <v>0</v>
      </c>
      <c r="E33" s="37" t="str">
        <f>IF(C33="Yes","Medium",IF(C33="No","None",IF(C33="Frequently","Low",IF(C33="Infrequently","Medium",IF(C33="Not Applicable","None",IF(C33="","None"))))))</f>
        <v>None</v>
      </c>
      <c r="F33" s="36">
        <f t="shared" si="6"/>
        <v>0</v>
      </c>
      <c r="G33" s="57" t="str">
        <f>IF(OR(C33="Yes"),"Exception Rates","")</f>
        <v/>
      </c>
      <c r="H33" s="61"/>
      <c r="I33" s="64" t="s">
        <v>144</v>
      </c>
      <c r="J33" s="55" t="s">
        <v>71</v>
      </c>
    </row>
    <row r="34" spans="1:10" ht="75" x14ac:dyDescent="0.25">
      <c r="A34" s="170" t="s">
        <v>31</v>
      </c>
      <c r="B34" s="34" t="s">
        <v>72</v>
      </c>
      <c r="C34" s="35"/>
      <c r="D34" s="36">
        <f>IF(C34="No",10,IF(C34="Yes",0, IF(C34="Frequently",5,IF(C34="Infrequently",2,IF(C34="Not Applicable",0,IF(C34="",0))))))</f>
        <v>0</v>
      </c>
      <c r="E34" s="37" t="str">
        <f>IF(C34="Yes","Medium",IF(C34="No","None",IF(C34="Frequently","Low",IF(C34="Infrequently","Medium",IF(C34="Not Applicable","None",IF(C34="","None"))))))</f>
        <v>None</v>
      </c>
      <c r="F34" s="36">
        <f t="shared" si="6"/>
        <v>0</v>
      </c>
      <c r="G34" s="57" t="str">
        <f>IF(OR(C34="Yes"),"Efficiency, Resilience","")</f>
        <v/>
      </c>
      <c r="H34" s="61"/>
      <c r="I34" s="63" t="s">
        <v>145</v>
      </c>
      <c r="J34" s="171" t="s">
        <v>73</v>
      </c>
    </row>
    <row r="35" spans="1:10" ht="75" x14ac:dyDescent="0.25">
      <c r="A35" s="170"/>
      <c r="B35" s="34" t="s">
        <v>74</v>
      </c>
      <c r="C35" s="35"/>
      <c r="D35" s="36">
        <f>IF(C35="No",10,IF(C35="Yes",0, IF(C35="Frequently",5,IF(C35="Infrequently",2,IF(C35="Not Applicable",0,IF(C35="",0))))))</f>
        <v>0</v>
      </c>
      <c r="E35" s="37" t="str">
        <f>IF(C35="Yes","Medium",IF(C35="No","None",IF(C35="Frequently","Low",IF(C35="Infrequently","Medium",IF(C35="Not Applicable","None",IF(C35="","None"))))))</f>
        <v>None</v>
      </c>
      <c r="F35" s="36">
        <v>0</v>
      </c>
      <c r="G35" s="57" t="str">
        <f>IF(OR(C35="Yes"),"Efficiency, Resilience","")</f>
        <v/>
      </c>
      <c r="H35" s="61"/>
      <c r="I35" s="63" t="s">
        <v>145</v>
      </c>
      <c r="J35" s="171"/>
    </row>
    <row r="36" spans="1:10" ht="45" x14ac:dyDescent="0.25">
      <c r="A36" s="52" t="s">
        <v>32</v>
      </c>
      <c r="B36" s="34" t="s">
        <v>75</v>
      </c>
      <c r="C36" s="35"/>
      <c r="D36" s="36">
        <f>IF(C36="No",10,IF(C36="Yes",0, IF(C36="Frequently",5,IF(C36="Infrequently",2,IF(C36="Not Applicable",0,IF(C36="",0))))))</f>
        <v>0</v>
      </c>
      <c r="E36" s="37" t="str">
        <f>IF(C36="Yes","Low",IF(C36="No","None",IF(C36="Frequently","Low",IF(C36="Infrequently","Medium",IF(C36="Not Applicable","None",IF(C36="","None"))))))</f>
        <v>None</v>
      </c>
      <c r="F36" s="36">
        <f>IF(E36=$D$2,$F$2,IF(E36=$D$3,$F$3,IF(E36=$D$4,$F$4,IF(E36=$D$5,$F$5))))</f>
        <v>0</v>
      </c>
      <c r="G36" s="57" t="str">
        <f>IF(OR(C36="Yes"),"Flexibility","")</f>
        <v/>
      </c>
      <c r="H36" s="61"/>
      <c r="I36" s="63" t="s">
        <v>114</v>
      </c>
      <c r="J36" s="55" t="s">
        <v>76</v>
      </c>
    </row>
    <row r="37" spans="1:10" ht="45" x14ac:dyDescent="0.25">
      <c r="A37" s="170" t="s">
        <v>33</v>
      </c>
      <c r="B37" s="34" t="s">
        <v>115</v>
      </c>
      <c r="C37" s="35"/>
      <c r="D37" s="36">
        <f>IF(C37="Yes",10,IF(C37="No",0,IF(C37="Frequently",5,IF(C37="Infrequently",2,IF(C37="Not Applicable",0,IF(C37="",0))))))</f>
        <v>0</v>
      </c>
      <c r="E37" s="37" t="str">
        <f>IF(C37="No","Medium",IF(C37="Yes","None",IF(C37="Frequently","Low",IF(C37="Infrequently","Medium",IF(C37="Not Applicable","None",IF(C37="","None"))))))</f>
        <v>None</v>
      </c>
      <c r="F37" s="36">
        <f>IF(E37=$D$2,$F$2,IF(E37=$D$3,$F$3,IF(E37=$D$4,$F$4,IF(E37=$D$5,$F$5))))</f>
        <v>0</v>
      </c>
      <c r="G37" s="57" t="str">
        <f>IF(OR(C37="No"),"Scalability, Process Integrity","")</f>
        <v/>
      </c>
      <c r="H37" s="61"/>
      <c r="I37" s="63" t="s">
        <v>146</v>
      </c>
      <c r="J37" s="171"/>
    </row>
    <row r="38" spans="1:10" ht="30" x14ac:dyDescent="0.25">
      <c r="A38" s="170"/>
      <c r="B38" s="34" t="s">
        <v>147</v>
      </c>
      <c r="C38" s="35"/>
      <c r="D38" s="36">
        <f>IF(C38="No",10,IF(C38="Yes",0, IF(C38="Frequently",5,IF(C38="Infrequently",2,IF(C38="Not Applicable",0,IF(C38="",0))))))</f>
        <v>0</v>
      </c>
      <c r="E38" s="37" t="str">
        <f>IF(C38="Yes","Medium",IF(C38="No","None",IF(C38="Frequently","Low",IF(C38="Infrequently","Medium",IF(C38="Not Applicable","None",IF(C38="","None"))))))</f>
        <v>None</v>
      </c>
      <c r="F38" s="36">
        <f t="shared" si="6"/>
        <v>0</v>
      </c>
      <c r="G38" s="57" t="str">
        <f>IF(OR(C38="Yes"),"Scalability, Process Integrity","")</f>
        <v/>
      </c>
      <c r="H38" s="61"/>
      <c r="I38" s="63" t="s">
        <v>146</v>
      </c>
      <c r="J38" s="171"/>
    </row>
    <row r="39" spans="1:10" ht="60" x14ac:dyDescent="0.25">
      <c r="A39" s="170"/>
      <c r="B39" s="34" t="s">
        <v>148</v>
      </c>
      <c r="C39" s="35"/>
      <c r="D39" s="36">
        <f>IF(C39="No",10,IF(C39="Yes",0, IF(C39="Frequently",5,IF(C39="Infrequently",2,IF(C39="Not Applicable",0,IF(C39="",0))))))</f>
        <v>0</v>
      </c>
      <c r="E39" s="37" t="str">
        <f>IF(C39="Yes","Medium",IF(C39="No","None",IF(C39="Frequently","Low",IF(C39="Infrequently","Medium",IF(C39="Not Applicable","None",IF(C39="","None"))))))</f>
        <v>None</v>
      </c>
      <c r="F39" s="36">
        <f t="shared" si="6"/>
        <v>0</v>
      </c>
      <c r="G39" s="57" t="str">
        <f>IF(OR(C39="Yes"),"Scalability, Process Integrity","")</f>
        <v/>
      </c>
      <c r="H39" s="61"/>
      <c r="I39" s="63" t="s">
        <v>146</v>
      </c>
      <c r="J39" s="171"/>
    </row>
    <row r="40" spans="1:10" ht="45" x14ac:dyDescent="0.25">
      <c r="A40" s="170" t="s">
        <v>5</v>
      </c>
      <c r="B40" s="34" t="s">
        <v>149</v>
      </c>
      <c r="C40" s="35"/>
      <c r="D40" s="36">
        <f>IF(C40="Yes",10,IF(C40="No",0,IF(C40="Frequently",5,IF(C40="Infrequently",2,IF(C40="Not Applicable",0,IF(C40="",0))))))</f>
        <v>0</v>
      </c>
      <c r="E40" s="37" t="str">
        <f>IF(C40="No","High",IF(C40="Yes","None",IF(C40="Frequently","Low",IF(C40="Infrequently","Medium",IF(C40="Not Applicable","None",IF(C40="","None"))))))</f>
        <v>None</v>
      </c>
      <c r="F40" s="36">
        <f>IF(E40=$D$2,$F$2,IF(E40=$D$3,$F$3,IF(E40=$D$4,$F$4,IF(E40=$D$5,$F$5))))</f>
        <v>0</v>
      </c>
      <c r="G40" s="57" t="str">
        <f>IF(OR(C40="No"),"Security, Cost of maintenance","")</f>
        <v/>
      </c>
      <c r="H40" s="61"/>
      <c r="I40" s="63" t="s">
        <v>150</v>
      </c>
      <c r="J40" s="171" t="s">
        <v>116</v>
      </c>
    </row>
    <row r="41" spans="1:10" ht="30" x14ac:dyDescent="0.25">
      <c r="A41" s="170"/>
      <c r="B41" s="34" t="s">
        <v>77</v>
      </c>
      <c r="C41" s="35"/>
      <c r="D41" s="36">
        <f>IF(C41="No",10,IF(C41="Yes",0, IF(C41="Frequently",5,IF(C41="Infrequently",2,IF(C41="Not Applicable",0,IF(C41="",0))))))</f>
        <v>0</v>
      </c>
      <c r="E41" s="37" t="str">
        <f>IF(C41="Yes","High",IF(C41="No","None",IF(C41="Frequently","Low",IF(C41="Infrequently","Medium",IF(C41="Not Applicable","None",IF(C41="","None"))))))</f>
        <v>None</v>
      </c>
      <c r="F41" s="36">
        <f t="shared" ref="F41:F42" si="7">IF(E41=$D$2,$F$2,IF(E41=$D$3,$F$3,IF(E41=$D$4,$F$4,IF(E41=$D$5,$F$5))))</f>
        <v>0</v>
      </c>
      <c r="G41" s="57" t="str">
        <f>IF(OR(C41="Yes"),"Security, Cost of maintenance","")</f>
        <v/>
      </c>
      <c r="H41" s="61"/>
      <c r="I41" s="63" t="s">
        <v>151</v>
      </c>
      <c r="J41" s="171"/>
    </row>
    <row r="42" spans="1:10" x14ac:dyDescent="0.25">
      <c r="A42" s="170"/>
      <c r="B42" s="34" t="s">
        <v>78</v>
      </c>
      <c r="C42" s="35"/>
      <c r="D42" s="36">
        <f>IF(C42="Yes",10,IF(C42="No",0,IF(C42="Frequently",5,IF(C42="Infrequently",2,IF(C42="Not Applicable",0,IF(C42="",0))))))</f>
        <v>0</v>
      </c>
      <c r="E42" s="37" t="str">
        <f>IF(C42="No","Medium",IF(C42="Yes","None",IF(C42="Frequently","Low",IF(C42="Infrequently","Medium",IF(C42="Not Applicable","None",IF(C42="","None"))))))</f>
        <v>None</v>
      </c>
      <c r="F42" s="36">
        <f t="shared" si="7"/>
        <v>0</v>
      </c>
      <c r="G42" s="57" t="str">
        <f>IF(OR(C42="No"),"Scalability","")</f>
        <v/>
      </c>
      <c r="H42" s="61"/>
      <c r="I42" s="63"/>
      <c r="J42" s="171"/>
    </row>
    <row r="43" spans="1:10" ht="45" x14ac:dyDescent="0.25">
      <c r="A43" s="52" t="s">
        <v>1</v>
      </c>
      <c r="B43" s="34" t="s">
        <v>79</v>
      </c>
      <c r="C43" s="35"/>
      <c r="D43" s="36">
        <f>IF(C43="Yes",10,IF(C43="No",0,IF(C43="Frequently",5,IF(C43="Infrequently",2,IF(C43="Not Applicable",0,IF(C43="",0))))))</f>
        <v>0</v>
      </c>
      <c r="E43" s="37" t="str">
        <f>IF(C43="No","Medium",IF(C43="Yes","None",IF(C43="Frequently","Low",IF(C43="Infrequently","Medium",IF(C43="Not Applicable","None",IF(C43="","None"))))))</f>
        <v>None</v>
      </c>
      <c r="F43" s="36">
        <f>IF(E43=$D$2,$F$2,IF(E43=$D$3,$F$3,IF(E43=$D$4,$F$4,IF(E43=$D$5,$F$5))))</f>
        <v>0</v>
      </c>
      <c r="G43" s="57" t="str">
        <f>IF(OR(C43="No"),"Security","")</f>
        <v/>
      </c>
      <c r="H43" s="61"/>
      <c r="I43" s="63" t="s">
        <v>117</v>
      </c>
      <c r="J43" s="55" t="s">
        <v>71</v>
      </c>
    </row>
    <row r="44" spans="1:10" ht="30" x14ac:dyDescent="0.25">
      <c r="A44" s="189" t="s">
        <v>185</v>
      </c>
      <c r="B44" s="34" t="s">
        <v>186</v>
      </c>
      <c r="C44" s="35"/>
      <c r="D44" s="36">
        <f t="shared" ref="D44:D45" si="8">IF(C44="Yes",10,IF(C44="No",0,IF(C44="Frequently",5,IF(C44="Infrequently",2,IF(C44="Not Applicable",0,IF(C44="",0))))))</f>
        <v>0</v>
      </c>
      <c r="E44" s="37" t="str">
        <f t="shared" ref="E44:E45" si="9">IF(C44="No","Medium",IF(C44="Yes","None",IF(C44="Frequently","Low",IF(C44="Infrequently","Medium",IF(C44="Not Applicable","None",IF(C44="","None"))))))</f>
        <v>None</v>
      </c>
      <c r="F44" s="36"/>
      <c r="G44" s="69" t="str">
        <f>IF(OR(C44="Yes"),"Cost of maintenance","")</f>
        <v/>
      </c>
      <c r="H44" s="61"/>
      <c r="I44" s="63" t="s">
        <v>188</v>
      </c>
      <c r="J44" s="55" t="s">
        <v>71</v>
      </c>
    </row>
    <row r="45" spans="1:10" ht="45" x14ac:dyDescent="0.25">
      <c r="A45" s="190"/>
      <c r="B45" s="34" t="s">
        <v>187</v>
      </c>
      <c r="C45" s="35"/>
      <c r="D45" s="36">
        <f t="shared" si="8"/>
        <v>0</v>
      </c>
      <c r="E45" s="37" t="str">
        <f t="shared" si="9"/>
        <v>None</v>
      </c>
      <c r="F45" s="36"/>
      <c r="G45" s="69" t="str">
        <f>IF(OR(C45="Yes"),"Cost of maintenance","")</f>
        <v/>
      </c>
      <c r="H45" s="61"/>
      <c r="I45" s="63" t="s">
        <v>189</v>
      </c>
      <c r="J45" s="55" t="s">
        <v>71</v>
      </c>
    </row>
    <row r="46" spans="1:10" x14ac:dyDescent="0.25">
      <c r="A46" s="52" t="s">
        <v>80</v>
      </c>
      <c r="B46" s="34" t="s">
        <v>152</v>
      </c>
      <c r="C46" s="35"/>
      <c r="D46" s="36">
        <f>IF(C46="No",10,IF(C46="Yes",0, IF(C46="Frequently",5,IF(C46="Infrequently",2,IF(C46="Not Applicable",0,IF(C46="",0))))))</f>
        <v>0</v>
      </c>
      <c r="E46" s="35" t="s">
        <v>35</v>
      </c>
      <c r="F46" s="36">
        <f>IF(E46=$D$2,$F$2,IF(E46=$D$3,$F$3,IF(E46=$D$4,$F$4,IF(E46=$D$5,$F$5))))</f>
        <v>0</v>
      </c>
      <c r="G46" s="65" t="s">
        <v>153</v>
      </c>
      <c r="H46" s="35"/>
      <c r="I46" s="64"/>
      <c r="J46" s="56"/>
    </row>
    <row r="47" spans="1:10" x14ac:dyDescent="0.25">
      <c r="A47" s="52" t="s">
        <v>80</v>
      </c>
      <c r="B47" s="34" t="s">
        <v>81</v>
      </c>
      <c r="C47" s="35"/>
      <c r="D47" s="36">
        <f>IF(C47="No",10,IF(C47="Yes",0, IF(C47="Frequently",5,IF(C47="Infrequently",2,IF(C47="Not Applicable",0,IF(C47="",0))))))</f>
        <v>0</v>
      </c>
      <c r="E47" s="37" t="str">
        <f>IF(C47="Yes","Low",IF(C47="No","None",IF(C47="Frequently","Low",IF(C47="Infrequently","Low",IF(C47="Not Applicable","None",IF(C47="","None"))))))</f>
        <v>None</v>
      </c>
      <c r="F47" s="36">
        <f>IF(E47=$D$2,$F$2,IF(E47=$D$3,$F$3,IF(E47=$D$4,$F$4,IF(E47=$D$5,$F$5))))</f>
        <v>0</v>
      </c>
      <c r="G47" s="35"/>
      <c r="H47" s="54"/>
      <c r="I47" s="56"/>
      <c r="J47" s="56"/>
    </row>
    <row r="48" spans="1:10" x14ac:dyDescent="0.25">
      <c r="A48" s="38"/>
      <c r="D48" s="39"/>
      <c r="E48" s="38"/>
      <c r="F48" s="39"/>
      <c r="G48" s="39"/>
      <c r="H48" s="38"/>
      <c r="I48" s="38"/>
    </row>
    <row r="49" spans="5:9" x14ac:dyDescent="0.25">
      <c r="E49" s="38"/>
      <c r="H49" s="38"/>
      <c r="I49" s="38"/>
    </row>
    <row r="50" spans="5:9" x14ac:dyDescent="0.25">
      <c r="E50" s="38"/>
      <c r="H50" s="38"/>
      <c r="I50" s="38"/>
    </row>
    <row r="51" spans="5:9" x14ac:dyDescent="0.25">
      <c r="E51" s="38"/>
      <c r="H51" s="38"/>
      <c r="I51" s="38"/>
    </row>
  </sheetData>
  <sheetProtection algorithmName="SHA-512" hashValue="5g0p7Vm2g+SrmEo/eAQ4/37hP6r3K+KQwpg9Cov/IccQ4A+NoUQqVQMdi/ysmoVMXysUgqOACIsSRcO5sN5d7Q==" saltValue="KdzsE/1Jefs0zA1+Y5dqSw==" spinCount="100000" sheet="1" objects="1" scenarios="1" selectLockedCells="1"/>
  <mergeCells count="18">
    <mergeCell ref="A3:B5"/>
    <mergeCell ref="B6:C6"/>
    <mergeCell ref="B7:C7"/>
    <mergeCell ref="A12:A15"/>
    <mergeCell ref="A26:A30"/>
    <mergeCell ref="J12:J15"/>
    <mergeCell ref="A16:A20"/>
    <mergeCell ref="J16:J20"/>
    <mergeCell ref="A21:A25"/>
    <mergeCell ref="J21:J25"/>
    <mergeCell ref="A44:A45"/>
    <mergeCell ref="J40:J42"/>
    <mergeCell ref="J26:J30"/>
    <mergeCell ref="A34:A35"/>
    <mergeCell ref="J34:J35"/>
    <mergeCell ref="A37:A39"/>
    <mergeCell ref="J37:J39"/>
    <mergeCell ref="A40:A42"/>
  </mergeCells>
  <conditionalFormatting sqref="B7:C7">
    <cfRule type="colorScale" priority="3">
      <colorScale>
        <cfvo type="num" val="0"/>
        <cfvo type="num" val="125"/>
        <cfvo type="num" val="360"/>
        <color rgb="FFF8696B"/>
        <color rgb="FFFFEB84"/>
        <color rgb="FF63BE7B"/>
      </colorScale>
    </cfRule>
  </conditionalFormatting>
  <conditionalFormatting sqref="E7">
    <cfRule type="iconSet" priority="2">
      <iconSet iconSet="5Arrows" showValue="0">
        <cfvo type="percent" val="0"/>
        <cfvo type="num" val="50"/>
        <cfvo type="num" val="100"/>
        <cfvo type="num" val="150"/>
        <cfvo type="num" val="200"/>
      </iconSet>
    </cfRule>
  </conditionalFormatting>
  <conditionalFormatting sqref="B6:C6">
    <cfRule type="colorScale" priority="1">
      <colorScale>
        <cfvo type="num" val="-300"/>
        <cfvo type="num" val="125"/>
        <cfvo type="num" val="360"/>
        <color rgb="FFF8696B"/>
        <color rgb="FFFFEB84"/>
        <color rgb="FF63BE7B"/>
      </colorScale>
    </cfRule>
  </conditionalFormatting>
  <dataValidations count="5">
    <dataValidation type="list" allowBlank="1" showInputMessage="1" showErrorMessage="1" sqref="C26:C28 C35:C36 C38:C39 C22 C30" xr:uid="{00000000-0002-0000-0300-000000000000}">
      <formula1>"Yes,No,Not Applicable"</formula1>
    </dataValidation>
    <dataValidation type="list" allowBlank="1" showInputMessage="1" showErrorMessage="1" sqref="C46:C47 C13:C14 C23:C25 C16:C21 C29" xr:uid="{00000000-0002-0000-0300-000001000000}">
      <formula1>"Yes,Frequently, Infrequently,No,Not Applicable"</formula1>
    </dataValidation>
    <dataValidation type="list" allowBlank="1" showInputMessage="1" showErrorMessage="1" sqref="C31" xr:uid="{00000000-0002-0000-0300-000002000000}">
      <formula1>"Yes,Frequently, Infrequently,No"</formula1>
    </dataValidation>
    <dataValidation type="list" allowBlank="1" showInputMessage="1" showErrorMessage="1" sqref="C10:C12 C15 C37 C32:C34 C40:C45" xr:uid="{00000000-0002-0000-0300-000003000000}">
      <formula1>"Yes,No"</formula1>
    </dataValidation>
    <dataValidation type="list" allowBlank="1" showInputMessage="1" showErrorMessage="1" sqref="E46" xr:uid="{00000000-0002-0000-0300-000004000000}">
      <formula1>"None,Low,Medium,High"</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5EB07939D0F74BB659C4F44137810C" ma:contentTypeVersion="15" ma:contentTypeDescription="Create a new document." ma:contentTypeScope="" ma:versionID="2a9982bab251e6cf143b9383dee9c0e1">
  <xsd:schema xmlns:xsd="http://www.w3.org/2001/XMLSchema" xmlns:xs="http://www.w3.org/2001/XMLSchema" xmlns:p="http://schemas.microsoft.com/office/2006/metadata/properties" xmlns:ns2="01ebe231-9ac6-4a9a-8083-fe9ea381dd3f" xmlns:ns3="be9183a1-9f52-48cf-8dc5-c0034f522270" targetNamespace="http://schemas.microsoft.com/office/2006/metadata/properties" ma:root="true" ma:fieldsID="40a0927d7c8c227d7bf9c6cde49c04c4" ns2:_="" ns3:_="">
    <xsd:import namespace="01ebe231-9ac6-4a9a-8083-fe9ea381dd3f"/>
    <xsd:import namespace="be9183a1-9f52-48cf-8dc5-c0034f522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Location" minOccurs="0"/>
                <xsd:element ref="ns2:MediaServiceOCR" minOccurs="0"/>
                <xsd:element ref="ns2:MediaServiceEventHashCode" minOccurs="0"/>
                <xsd:element ref="ns2:MediaServiceGenerationTime" minOccurs="0"/>
                <xsd:element ref="ns2:_x30b3__x30e1__x30f3__x30c8_" minOccurs="0"/>
                <xsd:element ref="ns2:DEM"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ebe231-9ac6-4a9a-8083-fe9ea381dd3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Location" ma:index="15" nillable="true" ma:displayName="Location" ma:format="Hyperlink" ma:internalName="Locatio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_x30b3__x30e1__x30f3__x30c8_" ma:index="19" nillable="true" ma:displayName="コメント" ma:format="Dropdown" ma:internalName="_x30b3__x30e1__x30f3__x30c8_">
      <xsd:simpleType>
        <xsd:restriction base="dms:Text">
          <xsd:maxLength value="255"/>
        </xsd:restriction>
      </xsd:simpleType>
    </xsd:element>
    <xsd:element name="DEM" ma:index="20" nillable="true" ma:displayName="DEM" ma:description="Delivery Enablement Manager&#10;This column can be used to create personal views that are filtered on the DEM" ma:format="Dropdown" ma:list="UserInfo" ma:SharePointGroup="0" ma:internalName="DE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9183a1-9f52-48cf-8dc5-c0034f522270"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30b3__x30e1__x30f3__x30c8_ xmlns="01ebe231-9ac6-4a9a-8083-fe9ea381dd3f" xsi:nil="true"/>
    <Location xmlns="01ebe231-9ac6-4a9a-8083-fe9ea381dd3f">
      <Url xsi:nil="true"/>
      <Description xsi:nil="true"/>
    </Location>
    <DEM xmlns="01ebe231-9ac6-4a9a-8083-fe9ea381dd3f">
      <UserInfo>
        <DisplayName/>
        <AccountId xsi:nil="true"/>
        <AccountType/>
      </UserInfo>
    </DEM>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64C81A-F2AF-4708-A9D3-8FD671147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ebe231-9ac6-4a9a-8083-fe9ea381dd3f"/>
    <ds:schemaRef ds:uri="be9183a1-9f52-48cf-8dc5-c0034f522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829E8B-45AF-498D-9BFF-E77935A1BEB3}">
  <ds:schemaRefs>
    <ds:schemaRef ds:uri="http://purl.org/dc/dcmitype/"/>
    <ds:schemaRef ds:uri="http://schemas.microsoft.com/office/infopath/2007/PartnerControls"/>
    <ds:schemaRef ds:uri="http://purl.org/dc/terms/"/>
    <ds:schemaRef ds:uri="http://schemas.microsoft.com/office/2006/documentManagement/types"/>
    <ds:schemaRef ds:uri="http://schemas.microsoft.com/office/2006/metadata/properties"/>
    <ds:schemaRef ds:uri="be9183a1-9f52-48cf-8dc5-c0034f522270"/>
    <ds:schemaRef ds:uri="http://www.w3.org/XML/1998/namespace"/>
    <ds:schemaRef ds:uri="http://purl.org/dc/elements/1.1/"/>
    <ds:schemaRef ds:uri="http://schemas.openxmlformats.org/package/2006/metadata/core-properties"/>
    <ds:schemaRef ds:uri="01ebe231-9ac6-4a9a-8083-fe9ea381dd3f"/>
  </ds:schemaRefs>
</ds:datastoreItem>
</file>

<file path=customXml/itemProps3.xml><?xml version="1.0" encoding="utf-8"?>
<ds:datastoreItem xmlns:ds="http://schemas.openxmlformats.org/officeDocument/2006/customXml" ds:itemID="{CF8C9DE8-0B64-4868-B57D-EF6490D686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ObjectTemplate</vt:lpstr>
      <vt:lpstr>Process (Review Template)</vt:lpstr>
      <vt:lpstr>Object (Review Template)</vt:lpstr>
      <vt:lpstr>ActionTemplate</vt:lpstr>
      <vt:lpstr>ProcessTemplate</vt:lpstr>
    </vt:vector>
  </TitlesOfParts>
  <Company>The Bank of New York Mellon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Enrico Emme</dc:creator>
  <cp:lastModifiedBy>Enrico Emme</cp:lastModifiedBy>
  <cp:lastPrinted>2016-10-12T10:14:44Z</cp:lastPrinted>
  <dcterms:created xsi:type="dcterms:W3CDTF">2016-10-12T09:34:47Z</dcterms:created>
  <dcterms:modified xsi:type="dcterms:W3CDTF">2020-07-07T14:13:56Z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0x0101004E5EB07939D0F74BB659C4F44137810C</vt:lpwstr>
  </property>
</Properties>
</file>